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/>
  <mc:AlternateContent xmlns:mc="http://schemas.openxmlformats.org/markup-compatibility/2006">
    <mc:Choice Requires="x15">
      <x15ac:absPath xmlns:x15ac="http://schemas.microsoft.com/office/spreadsheetml/2010/11/ac" url="C:\Users\obec\Documents\"/>
    </mc:Choice>
  </mc:AlternateContent>
  <xr:revisionPtr revIDLastSave="0" documentId="8_{3CC54975-1E3F-4A7F-83FF-20D179644430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Rekapitulace stavby" sheetId="1" r:id="rId1"/>
    <sheet name="11-2019 - Obec Stašov - r..." sheetId="2" r:id="rId2"/>
  </sheets>
  <definedNames>
    <definedName name="_xlnm._FilterDatabase" localSheetId="1" hidden="1">'11-2019 - Obec Stašov - r...'!$C$128:$K$450</definedName>
    <definedName name="_xlnm.Print_Titles" localSheetId="1">'11-2019 - Obec Stašov - r...'!$128:$128</definedName>
    <definedName name="_xlnm.Print_Titles" localSheetId="0">'Rekapitulace stavby'!$92:$92</definedName>
    <definedName name="_xlnm.Print_Area" localSheetId="1">'11-2019 - Obec Stašov - r...'!$C$4:$J$76,'11-2019 - Obec Stašov - r...'!$C$82:$J$112,'11-2019 - Obec Stašov - r...'!$C$118:$K$450</definedName>
    <definedName name="_xlnm.Print_Area" localSheetId="0">'Rekapitulace stavby'!$D$4:$AO$76,'Rekapitulace stavby'!$C$82:$AQ$96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5" i="2" l="1"/>
  <c r="J34" i="2"/>
  <c r="AY95" i="1" s="1"/>
  <c r="J33" i="2"/>
  <c r="AX95" i="1" s="1"/>
  <c r="BI450" i="2"/>
  <c r="BH450" i="2"/>
  <c r="BG450" i="2"/>
  <c r="BF450" i="2"/>
  <c r="T450" i="2"/>
  <c r="T449" i="2" s="1"/>
  <c r="R450" i="2"/>
  <c r="R449" i="2" s="1"/>
  <c r="P450" i="2"/>
  <c r="P449" i="2"/>
  <c r="BK450" i="2"/>
  <c r="BK449" i="2" s="1"/>
  <c r="J449" i="2" s="1"/>
  <c r="J111" i="2" s="1"/>
  <c r="J450" i="2"/>
  <c r="BE450" i="2"/>
  <c r="BI448" i="2"/>
  <c r="BH448" i="2"/>
  <c r="BG448" i="2"/>
  <c r="BF448" i="2"/>
  <c r="T448" i="2"/>
  <c r="R448" i="2"/>
  <c r="P448" i="2"/>
  <c r="BK448" i="2"/>
  <c r="J448" i="2"/>
  <c r="BE448" i="2"/>
  <c r="BI447" i="2"/>
  <c r="BH447" i="2"/>
  <c r="BG447" i="2"/>
  <c r="BF447" i="2"/>
  <c r="T447" i="2"/>
  <c r="T445" i="2" s="1"/>
  <c r="R447" i="2"/>
  <c r="P447" i="2"/>
  <c r="BK447" i="2"/>
  <c r="J447" i="2"/>
  <c r="BE447" i="2" s="1"/>
  <c r="BI446" i="2"/>
  <c r="BH446" i="2"/>
  <c r="BG446" i="2"/>
  <c r="BF446" i="2"/>
  <c r="T446" i="2"/>
  <c r="R446" i="2"/>
  <c r="R445" i="2" s="1"/>
  <c r="P446" i="2"/>
  <c r="P445" i="2" s="1"/>
  <c r="BK446" i="2"/>
  <c r="BK445" i="2" s="1"/>
  <c r="J446" i="2"/>
  <c r="BE446" i="2"/>
  <c r="BI444" i="2"/>
  <c r="BH444" i="2"/>
  <c r="BG444" i="2"/>
  <c r="BF444" i="2"/>
  <c r="T444" i="2"/>
  <c r="R444" i="2"/>
  <c r="P444" i="2"/>
  <c r="BK444" i="2"/>
  <c r="J444" i="2"/>
  <c r="BE444" i="2" s="1"/>
  <c r="BI443" i="2"/>
  <c r="BH443" i="2"/>
  <c r="BG443" i="2"/>
  <c r="BF443" i="2"/>
  <c r="T443" i="2"/>
  <c r="T442" i="2" s="1"/>
  <c r="R443" i="2"/>
  <c r="R442" i="2" s="1"/>
  <c r="P443" i="2"/>
  <c r="P442" i="2" s="1"/>
  <c r="BK443" i="2"/>
  <c r="BK442" i="2"/>
  <c r="J442" i="2"/>
  <c r="J109" i="2" s="1"/>
  <c r="J443" i="2"/>
  <c r="BE443" i="2"/>
  <c r="BI441" i="2"/>
  <c r="BH441" i="2"/>
  <c r="BG441" i="2"/>
  <c r="BF441" i="2"/>
  <c r="T441" i="2"/>
  <c r="T440" i="2" s="1"/>
  <c r="R441" i="2"/>
  <c r="R440" i="2" s="1"/>
  <c r="P441" i="2"/>
  <c r="P440" i="2" s="1"/>
  <c r="BK441" i="2"/>
  <c r="BK440" i="2"/>
  <c r="J440" i="2"/>
  <c r="J108" i="2" s="1"/>
  <c r="J441" i="2"/>
  <c r="BE441" i="2"/>
  <c r="BI439" i="2"/>
  <c r="BH439" i="2"/>
  <c r="BG439" i="2"/>
  <c r="BF439" i="2"/>
  <c r="T439" i="2"/>
  <c r="R439" i="2"/>
  <c r="P439" i="2"/>
  <c r="BK439" i="2"/>
  <c r="J439" i="2"/>
  <c r="BE439" i="2" s="1"/>
  <c r="BI438" i="2"/>
  <c r="BH438" i="2"/>
  <c r="BG438" i="2"/>
  <c r="BF438" i="2"/>
  <c r="T438" i="2"/>
  <c r="R438" i="2"/>
  <c r="P438" i="2"/>
  <c r="BK438" i="2"/>
  <c r="J438" i="2"/>
  <c r="BE438" i="2"/>
  <c r="BI437" i="2"/>
  <c r="BH437" i="2"/>
  <c r="BG437" i="2"/>
  <c r="BF437" i="2"/>
  <c r="T437" i="2"/>
  <c r="R437" i="2"/>
  <c r="P437" i="2"/>
  <c r="BK437" i="2"/>
  <c r="J437" i="2"/>
  <c r="BE437" i="2" s="1"/>
  <c r="BI436" i="2"/>
  <c r="BH436" i="2"/>
  <c r="BG436" i="2"/>
  <c r="BF436" i="2"/>
  <c r="T436" i="2"/>
  <c r="R436" i="2"/>
  <c r="P436" i="2"/>
  <c r="P434" i="2" s="1"/>
  <c r="BK436" i="2"/>
  <c r="J436" i="2"/>
  <c r="BE436" i="2" s="1"/>
  <c r="BI435" i="2"/>
  <c r="BH435" i="2"/>
  <c r="BG435" i="2"/>
  <c r="BF435" i="2"/>
  <c r="T435" i="2"/>
  <c r="T434" i="2" s="1"/>
  <c r="R435" i="2"/>
  <c r="R434" i="2"/>
  <c r="R433" i="2" s="1"/>
  <c r="P435" i="2"/>
  <c r="BK435" i="2"/>
  <c r="BK434" i="2"/>
  <c r="J434" i="2" s="1"/>
  <c r="J107" i="2" s="1"/>
  <c r="J435" i="2"/>
  <c r="BE435" i="2"/>
  <c r="BI432" i="2"/>
  <c r="BH432" i="2"/>
  <c r="BG432" i="2"/>
  <c r="BF432" i="2"/>
  <c r="T432" i="2"/>
  <c r="R432" i="2"/>
  <c r="P432" i="2"/>
  <c r="BK432" i="2"/>
  <c r="J432" i="2"/>
  <c r="BE432" i="2" s="1"/>
  <c r="BI431" i="2"/>
  <c r="BH431" i="2"/>
  <c r="BG431" i="2"/>
  <c r="BF431" i="2"/>
  <c r="T431" i="2"/>
  <c r="R431" i="2"/>
  <c r="P431" i="2"/>
  <c r="BK431" i="2"/>
  <c r="J431" i="2"/>
  <c r="BE431" i="2" s="1"/>
  <c r="BI429" i="2"/>
  <c r="BH429" i="2"/>
  <c r="BG429" i="2"/>
  <c r="BF429" i="2"/>
  <c r="T429" i="2"/>
  <c r="R429" i="2"/>
  <c r="P429" i="2"/>
  <c r="BK429" i="2"/>
  <c r="J429" i="2"/>
  <c r="BE429" i="2"/>
  <c r="BI425" i="2"/>
  <c r="BH425" i="2"/>
  <c r="BG425" i="2"/>
  <c r="BF425" i="2"/>
  <c r="T425" i="2"/>
  <c r="R425" i="2"/>
  <c r="P425" i="2"/>
  <c r="BK425" i="2"/>
  <c r="J425" i="2"/>
  <c r="BE425" i="2" s="1"/>
  <c r="BI424" i="2"/>
  <c r="BH424" i="2"/>
  <c r="BG424" i="2"/>
  <c r="BF424" i="2"/>
  <c r="T424" i="2"/>
  <c r="R424" i="2"/>
  <c r="P424" i="2"/>
  <c r="BK424" i="2"/>
  <c r="BK419" i="2" s="1"/>
  <c r="J424" i="2"/>
  <c r="BE424" i="2" s="1"/>
  <c r="BI422" i="2"/>
  <c r="BH422" i="2"/>
  <c r="BG422" i="2"/>
  <c r="BF422" i="2"/>
  <c r="T422" i="2"/>
  <c r="R422" i="2"/>
  <c r="P422" i="2"/>
  <c r="BK422" i="2"/>
  <c r="J422" i="2"/>
  <c r="BE422" i="2" s="1"/>
  <c r="BI421" i="2"/>
  <c r="BH421" i="2"/>
  <c r="BG421" i="2"/>
  <c r="BF421" i="2"/>
  <c r="T421" i="2"/>
  <c r="R421" i="2"/>
  <c r="P421" i="2"/>
  <c r="BK421" i="2"/>
  <c r="J421" i="2"/>
  <c r="BE421" i="2"/>
  <c r="BI420" i="2"/>
  <c r="BH420" i="2"/>
  <c r="BG420" i="2"/>
  <c r="BF420" i="2"/>
  <c r="T420" i="2"/>
  <c r="T419" i="2" s="1"/>
  <c r="T418" i="2" s="1"/>
  <c r="R420" i="2"/>
  <c r="R419" i="2"/>
  <c r="R418" i="2" s="1"/>
  <c r="P420" i="2"/>
  <c r="P419" i="2" s="1"/>
  <c r="P418" i="2" s="1"/>
  <c r="BK420" i="2"/>
  <c r="J420" i="2"/>
  <c r="BE420" i="2" s="1"/>
  <c r="BI416" i="2"/>
  <c r="BH416" i="2"/>
  <c r="BG416" i="2"/>
  <c r="BF416" i="2"/>
  <c r="T416" i="2"/>
  <c r="R416" i="2"/>
  <c r="P416" i="2"/>
  <c r="BK416" i="2"/>
  <c r="J416" i="2"/>
  <c r="BE416" i="2"/>
  <c r="BI414" i="2"/>
  <c r="BH414" i="2"/>
  <c r="BG414" i="2"/>
  <c r="BF414" i="2"/>
  <c r="T414" i="2"/>
  <c r="R414" i="2"/>
  <c r="P414" i="2"/>
  <c r="BK414" i="2"/>
  <c r="J414" i="2"/>
  <c r="BE414" i="2" s="1"/>
  <c r="BI413" i="2"/>
  <c r="BH413" i="2"/>
  <c r="BG413" i="2"/>
  <c r="BF413" i="2"/>
  <c r="T413" i="2"/>
  <c r="R413" i="2"/>
  <c r="P413" i="2"/>
  <c r="BK413" i="2"/>
  <c r="J413" i="2"/>
  <c r="BE413" i="2" s="1"/>
  <c r="BI412" i="2"/>
  <c r="BH412" i="2"/>
  <c r="BG412" i="2"/>
  <c r="BF412" i="2"/>
  <c r="T412" i="2"/>
  <c r="T411" i="2" s="1"/>
  <c r="R412" i="2"/>
  <c r="R411" i="2" s="1"/>
  <c r="P412" i="2"/>
  <c r="P411" i="2" s="1"/>
  <c r="BK412" i="2"/>
  <c r="BK411" i="2"/>
  <c r="J411" i="2"/>
  <c r="J103" i="2" s="1"/>
  <c r="J412" i="2"/>
  <c r="BE412" i="2"/>
  <c r="BI409" i="2"/>
  <c r="BH409" i="2"/>
  <c r="BG409" i="2"/>
  <c r="BF409" i="2"/>
  <c r="T409" i="2"/>
  <c r="R409" i="2"/>
  <c r="P409" i="2"/>
  <c r="BK409" i="2"/>
  <c r="J409" i="2"/>
  <c r="BE409" i="2" s="1"/>
  <c r="BI407" i="2"/>
  <c r="BH407" i="2"/>
  <c r="BG407" i="2"/>
  <c r="BF407" i="2"/>
  <c r="T407" i="2"/>
  <c r="R407" i="2"/>
  <c r="P407" i="2"/>
  <c r="BK407" i="2"/>
  <c r="J407" i="2"/>
  <c r="BE407" i="2"/>
  <c r="BI405" i="2"/>
  <c r="BH405" i="2"/>
  <c r="BG405" i="2"/>
  <c r="BF405" i="2"/>
  <c r="T405" i="2"/>
  <c r="R405" i="2"/>
  <c r="P405" i="2"/>
  <c r="BK405" i="2"/>
  <c r="J405" i="2"/>
  <c r="BE405" i="2" s="1"/>
  <c r="BI400" i="2"/>
  <c r="BH400" i="2"/>
  <c r="BG400" i="2"/>
  <c r="BF400" i="2"/>
  <c r="T400" i="2"/>
  <c r="R400" i="2"/>
  <c r="P400" i="2"/>
  <c r="BK400" i="2"/>
  <c r="J400" i="2"/>
  <c r="BE400" i="2" s="1"/>
  <c r="BI393" i="2"/>
  <c r="BH393" i="2"/>
  <c r="BG393" i="2"/>
  <c r="BF393" i="2"/>
  <c r="T393" i="2"/>
  <c r="R393" i="2"/>
  <c r="P393" i="2"/>
  <c r="BK393" i="2"/>
  <c r="J393" i="2"/>
  <c r="BE393" i="2" s="1"/>
  <c r="BI386" i="2"/>
  <c r="BH386" i="2"/>
  <c r="BG386" i="2"/>
  <c r="BF386" i="2"/>
  <c r="T386" i="2"/>
  <c r="R386" i="2"/>
  <c r="P386" i="2"/>
  <c r="BK386" i="2"/>
  <c r="J386" i="2"/>
  <c r="BE386" i="2"/>
  <c r="BI384" i="2"/>
  <c r="BH384" i="2"/>
  <c r="BG384" i="2"/>
  <c r="BF384" i="2"/>
  <c r="T384" i="2"/>
  <c r="R384" i="2"/>
  <c r="P384" i="2"/>
  <c r="BK384" i="2"/>
  <c r="J384" i="2"/>
  <c r="BE384" i="2" s="1"/>
  <c r="BI382" i="2"/>
  <c r="BH382" i="2"/>
  <c r="BG382" i="2"/>
  <c r="BF382" i="2"/>
  <c r="T382" i="2"/>
  <c r="R382" i="2"/>
  <c r="P382" i="2"/>
  <c r="BK382" i="2"/>
  <c r="J382" i="2"/>
  <c r="BE382" i="2" s="1"/>
  <c r="BI380" i="2"/>
  <c r="BH380" i="2"/>
  <c r="BG380" i="2"/>
  <c r="BF380" i="2"/>
  <c r="T380" i="2"/>
  <c r="R380" i="2"/>
  <c r="P380" i="2"/>
  <c r="P377" i="2" s="1"/>
  <c r="BK380" i="2"/>
  <c r="J380" i="2"/>
  <c r="BE380" i="2" s="1"/>
  <c r="BI378" i="2"/>
  <c r="BH378" i="2"/>
  <c r="BG378" i="2"/>
  <c r="BF378" i="2"/>
  <c r="T378" i="2"/>
  <c r="T377" i="2" s="1"/>
  <c r="R378" i="2"/>
  <c r="R377" i="2" s="1"/>
  <c r="P378" i="2"/>
  <c r="BK378" i="2"/>
  <c r="BK377" i="2" s="1"/>
  <c r="J377" i="2" s="1"/>
  <c r="J102" i="2" s="1"/>
  <c r="J378" i="2"/>
  <c r="BE378" i="2"/>
  <c r="BI374" i="2"/>
  <c r="BH374" i="2"/>
  <c r="BG374" i="2"/>
  <c r="BF374" i="2"/>
  <c r="T374" i="2"/>
  <c r="R374" i="2"/>
  <c r="P374" i="2"/>
  <c r="BK374" i="2"/>
  <c r="J374" i="2"/>
  <c r="BE374" i="2"/>
  <c r="BI372" i="2"/>
  <c r="BH372" i="2"/>
  <c r="BG372" i="2"/>
  <c r="BF372" i="2"/>
  <c r="T372" i="2"/>
  <c r="R372" i="2"/>
  <c r="P372" i="2"/>
  <c r="BK372" i="2"/>
  <c r="J372" i="2"/>
  <c r="BE372" i="2" s="1"/>
  <c r="BI369" i="2"/>
  <c r="BH369" i="2"/>
  <c r="BG369" i="2"/>
  <c r="BF369" i="2"/>
  <c r="T369" i="2"/>
  <c r="R369" i="2"/>
  <c r="P369" i="2"/>
  <c r="BK369" i="2"/>
  <c r="J369" i="2"/>
  <c r="BE369" i="2" s="1"/>
  <c r="BI367" i="2"/>
  <c r="BH367" i="2"/>
  <c r="BG367" i="2"/>
  <c r="BF367" i="2"/>
  <c r="T367" i="2"/>
  <c r="R367" i="2"/>
  <c r="P367" i="2"/>
  <c r="BK367" i="2"/>
  <c r="J367" i="2"/>
  <c r="BE367" i="2" s="1"/>
  <c r="BI365" i="2"/>
  <c r="BH365" i="2"/>
  <c r="BG365" i="2"/>
  <c r="BF365" i="2"/>
  <c r="T365" i="2"/>
  <c r="R365" i="2"/>
  <c r="P365" i="2"/>
  <c r="BK365" i="2"/>
  <c r="J365" i="2"/>
  <c r="BE365" i="2"/>
  <c r="BI364" i="2"/>
  <c r="BH364" i="2"/>
  <c r="BG364" i="2"/>
  <c r="BF364" i="2"/>
  <c r="T364" i="2"/>
  <c r="R364" i="2"/>
  <c r="P364" i="2"/>
  <c r="BK364" i="2"/>
  <c r="J364" i="2"/>
  <c r="BE364" i="2" s="1"/>
  <c r="BI362" i="2"/>
  <c r="BH362" i="2"/>
  <c r="BG362" i="2"/>
  <c r="BF362" i="2"/>
  <c r="T362" i="2"/>
  <c r="R362" i="2"/>
  <c r="P362" i="2"/>
  <c r="BK362" i="2"/>
  <c r="J362" i="2"/>
  <c r="BE362" i="2" s="1"/>
  <c r="BI360" i="2"/>
  <c r="BH360" i="2"/>
  <c r="BG360" i="2"/>
  <c r="BF360" i="2"/>
  <c r="T360" i="2"/>
  <c r="R360" i="2"/>
  <c r="P360" i="2"/>
  <c r="BK360" i="2"/>
  <c r="J360" i="2"/>
  <c r="BE360" i="2" s="1"/>
  <c r="BI358" i="2"/>
  <c r="BH358" i="2"/>
  <c r="BG358" i="2"/>
  <c r="BF358" i="2"/>
  <c r="T358" i="2"/>
  <c r="R358" i="2"/>
  <c r="P358" i="2"/>
  <c r="BK358" i="2"/>
  <c r="J358" i="2"/>
  <c r="BE358" i="2"/>
  <c r="BI356" i="2"/>
  <c r="BH356" i="2"/>
  <c r="BG356" i="2"/>
  <c r="BF356" i="2"/>
  <c r="T356" i="2"/>
  <c r="R356" i="2"/>
  <c r="P356" i="2"/>
  <c r="BK356" i="2"/>
  <c r="J356" i="2"/>
  <c r="BE356" i="2" s="1"/>
  <c r="BI354" i="2"/>
  <c r="BH354" i="2"/>
  <c r="BG354" i="2"/>
  <c r="BF354" i="2"/>
  <c r="T354" i="2"/>
  <c r="R354" i="2"/>
  <c r="P354" i="2"/>
  <c r="BK354" i="2"/>
  <c r="J354" i="2"/>
  <c r="BE354" i="2" s="1"/>
  <c r="BI352" i="2"/>
  <c r="BH352" i="2"/>
  <c r="BG352" i="2"/>
  <c r="BF352" i="2"/>
  <c r="T352" i="2"/>
  <c r="R352" i="2"/>
  <c r="P352" i="2"/>
  <c r="BK352" i="2"/>
  <c r="J352" i="2"/>
  <c r="BE352" i="2" s="1"/>
  <c r="BI348" i="2"/>
  <c r="BH348" i="2"/>
  <c r="BG348" i="2"/>
  <c r="BF348" i="2"/>
  <c r="T348" i="2"/>
  <c r="R348" i="2"/>
  <c r="P348" i="2"/>
  <c r="BK348" i="2"/>
  <c r="J348" i="2"/>
  <c r="BE348" i="2"/>
  <c r="BI346" i="2"/>
  <c r="BH346" i="2"/>
  <c r="BG346" i="2"/>
  <c r="BF346" i="2"/>
  <c r="T346" i="2"/>
  <c r="R346" i="2"/>
  <c r="P346" i="2"/>
  <c r="BK346" i="2"/>
  <c r="J346" i="2"/>
  <c r="BE346" i="2" s="1"/>
  <c r="BI342" i="2"/>
  <c r="BH342" i="2"/>
  <c r="BG342" i="2"/>
  <c r="BF342" i="2"/>
  <c r="T342" i="2"/>
  <c r="R342" i="2"/>
  <c r="P342" i="2"/>
  <c r="BK342" i="2"/>
  <c r="J342" i="2"/>
  <c r="BE342" i="2" s="1"/>
  <c r="BI341" i="2"/>
  <c r="BH341" i="2"/>
  <c r="BG341" i="2"/>
  <c r="BF341" i="2"/>
  <c r="T341" i="2"/>
  <c r="R341" i="2"/>
  <c r="P341" i="2"/>
  <c r="BK341" i="2"/>
  <c r="J341" i="2"/>
  <c r="BE341" i="2" s="1"/>
  <c r="BI340" i="2"/>
  <c r="BH340" i="2"/>
  <c r="BG340" i="2"/>
  <c r="BF340" i="2"/>
  <c r="T340" i="2"/>
  <c r="R340" i="2"/>
  <c r="P340" i="2"/>
  <c r="BK340" i="2"/>
  <c r="J340" i="2"/>
  <c r="BE340" i="2"/>
  <c r="BI339" i="2"/>
  <c r="BH339" i="2"/>
  <c r="BG339" i="2"/>
  <c r="BF339" i="2"/>
  <c r="T339" i="2"/>
  <c r="R339" i="2"/>
  <c r="P339" i="2"/>
  <c r="BK339" i="2"/>
  <c r="J339" i="2"/>
  <c r="BE339" i="2" s="1"/>
  <c r="BI338" i="2"/>
  <c r="BH338" i="2"/>
  <c r="BG338" i="2"/>
  <c r="BF338" i="2"/>
  <c r="T338" i="2"/>
  <c r="R338" i="2"/>
  <c r="P338" i="2"/>
  <c r="BK338" i="2"/>
  <c r="J338" i="2"/>
  <c r="BE338" i="2" s="1"/>
  <c r="BI337" i="2"/>
  <c r="BH337" i="2"/>
  <c r="BG337" i="2"/>
  <c r="BF337" i="2"/>
  <c r="T337" i="2"/>
  <c r="R337" i="2"/>
  <c r="P337" i="2"/>
  <c r="BK337" i="2"/>
  <c r="J337" i="2"/>
  <c r="BE337" i="2" s="1"/>
  <c r="BI335" i="2"/>
  <c r="BH335" i="2"/>
  <c r="BG335" i="2"/>
  <c r="BF335" i="2"/>
  <c r="T335" i="2"/>
  <c r="R335" i="2"/>
  <c r="P335" i="2"/>
  <c r="BK335" i="2"/>
  <c r="J335" i="2"/>
  <c r="BE335" i="2"/>
  <c r="BI334" i="2"/>
  <c r="BH334" i="2"/>
  <c r="BG334" i="2"/>
  <c r="BF334" i="2"/>
  <c r="T334" i="2"/>
  <c r="R334" i="2"/>
  <c r="P334" i="2"/>
  <c r="BK334" i="2"/>
  <c r="J334" i="2"/>
  <c r="BE334" i="2" s="1"/>
  <c r="BI333" i="2"/>
  <c r="BH333" i="2"/>
  <c r="BG333" i="2"/>
  <c r="BF333" i="2"/>
  <c r="T333" i="2"/>
  <c r="R333" i="2"/>
  <c r="P333" i="2"/>
  <c r="BK333" i="2"/>
  <c r="J333" i="2"/>
  <c r="BE333" i="2" s="1"/>
  <c r="BI332" i="2"/>
  <c r="BH332" i="2"/>
  <c r="BG332" i="2"/>
  <c r="BF332" i="2"/>
  <c r="T332" i="2"/>
  <c r="R332" i="2"/>
  <c r="P332" i="2"/>
  <c r="BK332" i="2"/>
  <c r="J332" i="2"/>
  <c r="BE332" i="2" s="1"/>
  <c r="BI331" i="2"/>
  <c r="BH331" i="2"/>
  <c r="BG331" i="2"/>
  <c r="BF331" i="2"/>
  <c r="T331" i="2"/>
  <c r="R331" i="2"/>
  <c r="P331" i="2"/>
  <c r="BK331" i="2"/>
  <c r="J331" i="2"/>
  <c r="BE331" i="2"/>
  <c r="BI330" i="2"/>
  <c r="BH330" i="2"/>
  <c r="BG330" i="2"/>
  <c r="BF330" i="2"/>
  <c r="T330" i="2"/>
  <c r="R330" i="2"/>
  <c r="P330" i="2"/>
  <c r="BK330" i="2"/>
  <c r="J330" i="2"/>
  <c r="BE330" i="2" s="1"/>
  <c r="BI329" i="2"/>
  <c r="BH329" i="2"/>
  <c r="BG329" i="2"/>
  <c r="BF329" i="2"/>
  <c r="T329" i="2"/>
  <c r="R329" i="2"/>
  <c r="P329" i="2"/>
  <c r="BK329" i="2"/>
  <c r="J329" i="2"/>
  <c r="BE329" i="2" s="1"/>
  <c r="BI328" i="2"/>
  <c r="BH328" i="2"/>
  <c r="BG328" i="2"/>
  <c r="BF328" i="2"/>
  <c r="T328" i="2"/>
  <c r="R328" i="2"/>
  <c r="P328" i="2"/>
  <c r="BK328" i="2"/>
  <c r="J328" i="2"/>
  <c r="BE328" i="2" s="1"/>
  <c r="BI327" i="2"/>
  <c r="BH327" i="2"/>
  <c r="BG327" i="2"/>
  <c r="BF327" i="2"/>
  <c r="T327" i="2"/>
  <c r="R327" i="2"/>
  <c r="P327" i="2"/>
  <c r="BK327" i="2"/>
  <c r="J327" i="2"/>
  <c r="BE327" i="2"/>
  <c r="BI326" i="2"/>
  <c r="BH326" i="2"/>
  <c r="BG326" i="2"/>
  <c r="BF326" i="2"/>
  <c r="T326" i="2"/>
  <c r="R326" i="2"/>
  <c r="P326" i="2"/>
  <c r="BK326" i="2"/>
  <c r="J326" i="2"/>
  <c r="BE326" i="2" s="1"/>
  <c r="BI325" i="2"/>
  <c r="BH325" i="2"/>
  <c r="BG325" i="2"/>
  <c r="BF325" i="2"/>
  <c r="T325" i="2"/>
  <c r="R325" i="2"/>
  <c r="P325" i="2"/>
  <c r="BK325" i="2"/>
  <c r="J325" i="2"/>
  <c r="BE325" i="2" s="1"/>
  <c r="BI324" i="2"/>
  <c r="BH324" i="2"/>
  <c r="BG324" i="2"/>
  <c r="BF324" i="2"/>
  <c r="T324" i="2"/>
  <c r="R324" i="2"/>
  <c r="P324" i="2"/>
  <c r="BK324" i="2"/>
  <c r="J324" i="2"/>
  <c r="BE324" i="2" s="1"/>
  <c r="BI323" i="2"/>
  <c r="BH323" i="2"/>
  <c r="BG323" i="2"/>
  <c r="BF323" i="2"/>
  <c r="T323" i="2"/>
  <c r="R323" i="2"/>
  <c r="P323" i="2"/>
  <c r="BK323" i="2"/>
  <c r="J323" i="2"/>
  <c r="BE323" i="2"/>
  <c r="BI321" i="2"/>
  <c r="BH321" i="2"/>
  <c r="BG321" i="2"/>
  <c r="BF321" i="2"/>
  <c r="T321" i="2"/>
  <c r="T320" i="2" s="1"/>
  <c r="R321" i="2"/>
  <c r="R320" i="2"/>
  <c r="P321" i="2"/>
  <c r="P320" i="2" s="1"/>
  <c r="BK321" i="2"/>
  <c r="BK320" i="2" s="1"/>
  <c r="J320" i="2" s="1"/>
  <c r="J101" i="2" s="1"/>
  <c r="J321" i="2"/>
  <c r="BE321" i="2"/>
  <c r="BI319" i="2"/>
  <c r="BH319" i="2"/>
  <c r="BG319" i="2"/>
  <c r="BF319" i="2"/>
  <c r="T319" i="2"/>
  <c r="R319" i="2"/>
  <c r="P319" i="2"/>
  <c r="BK319" i="2"/>
  <c r="J319" i="2"/>
  <c r="BE319" i="2" s="1"/>
  <c r="BI318" i="2"/>
  <c r="BH318" i="2"/>
  <c r="BG318" i="2"/>
  <c r="BF318" i="2"/>
  <c r="T318" i="2"/>
  <c r="R318" i="2"/>
  <c r="P318" i="2"/>
  <c r="BK318" i="2"/>
  <c r="J318" i="2"/>
  <c r="BE318" i="2" s="1"/>
  <c r="BI317" i="2"/>
  <c r="BH317" i="2"/>
  <c r="BG317" i="2"/>
  <c r="BF317" i="2"/>
  <c r="T317" i="2"/>
  <c r="R317" i="2"/>
  <c r="P317" i="2"/>
  <c r="BK317" i="2"/>
  <c r="J317" i="2"/>
  <c r="BE317" i="2" s="1"/>
  <c r="BI315" i="2"/>
  <c r="BH315" i="2"/>
  <c r="BG315" i="2"/>
  <c r="BF315" i="2"/>
  <c r="T315" i="2"/>
  <c r="R315" i="2"/>
  <c r="P315" i="2"/>
  <c r="BK315" i="2"/>
  <c r="J315" i="2"/>
  <c r="BE315" i="2"/>
  <c r="BI313" i="2"/>
  <c r="BH313" i="2"/>
  <c r="BG313" i="2"/>
  <c r="BF313" i="2"/>
  <c r="T313" i="2"/>
  <c r="R313" i="2"/>
  <c r="P313" i="2"/>
  <c r="BK313" i="2"/>
  <c r="J313" i="2"/>
  <c r="BE313" i="2" s="1"/>
  <c r="BI311" i="2"/>
  <c r="BH311" i="2"/>
  <c r="BG311" i="2"/>
  <c r="BF311" i="2"/>
  <c r="T311" i="2"/>
  <c r="R311" i="2"/>
  <c r="P311" i="2"/>
  <c r="BK311" i="2"/>
  <c r="J311" i="2"/>
  <c r="BE311" i="2" s="1"/>
  <c r="BI309" i="2"/>
  <c r="BH309" i="2"/>
  <c r="BG309" i="2"/>
  <c r="BF309" i="2"/>
  <c r="T309" i="2"/>
  <c r="R309" i="2"/>
  <c r="P309" i="2"/>
  <c r="P307" i="2" s="1"/>
  <c r="BK309" i="2"/>
  <c r="J309" i="2"/>
  <c r="BE309" i="2" s="1"/>
  <c r="BI308" i="2"/>
  <c r="BH308" i="2"/>
  <c r="BG308" i="2"/>
  <c r="BF308" i="2"/>
  <c r="T308" i="2"/>
  <c r="T307" i="2" s="1"/>
  <c r="R308" i="2"/>
  <c r="R307" i="2" s="1"/>
  <c r="P308" i="2"/>
  <c r="BK308" i="2"/>
  <c r="BK307" i="2" s="1"/>
  <c r="J307" i="2" s="1"/>
  <c r="J100" i="2" s="1"/>
  <c r="J308" i="2"/>
  <c r="BE308" i="2"/>
  <c r="BI305" i="2"/>
  <c r="BH305" i="2"/>
  <c r="BG305" i="2"/>
  <c r="BF305" i="2"/>
  <c r="T305" i="2"/>
  <c r="R305" i="2"/>
  <c r="P305" i="2"/>
  <c r="BK305" i="2"/>
  <c r="J305" i="2"/>
  <c r="BE305" i="2"/>
  <c r="BI303" i="2"/>
  <c r="BH303" i="2"/>
  <c r="BG303" i="2"/>
  <c r="BF303" i="2"/>
  <c r="T303" i="2"/>
  <c r="R303" i="2"/>
  <c r="P303" i="2"/>
  <c r="BK303" i="2"/>
  <c r="J303" i="2"/>
  <c r="BE303" i="2" s="1"/>
  <c r="BI301" i="2"/>
  <c r="BH301" i="2"/>
  <c r="BG301" i="2"/>
  <c r="BF301" i="2"/>
  <c r="T301" i="2"/>
  <c r="R301" i="2"/>
  <c r="P301" i="2"/>
  <c r="BK301" i="2"/>
  <c r="J301" i="2"/>
  <c r="BE301" i="2" s="1"/>
  <c r="BI299" i="2"/>
  <c r="BH299" i="2"/>
  <c r="BG299" i="2"/>
  <c r="BF299" i="2"/>
  <c r="T299" i="2"/>
  <c r="R299" i="2"/>
  <c r="P299" i="2"/>
  <c r="BK299" i="2"/>
  <c r="J299" i="2"/>
  <c r="BE299" i="2" s="1"/>
  <c r="BI294" i="2"/>
  <c r="BH294" i="2"/>
  <c r="BG294" i="2"/>
  <c r="BF294" i="2"/>
  <c r="T294" i="2"/>
  <c r="R294" i="2"/>
  <c r="P294" i="2"/>
  <c r="BK294" i="2"/>
  <c r="J294" i="2"/>
  <c r="BE294" i="2"/>
  <c r="BI291" i="2"/>
  <c r="BH291" i="2"/>
  <c r="BG291" i="2"/>
  <c r="BF291" i="2"/>
  <c r="T291" i="2"/>
  <c r="R291" i="2"/>
  <c r="P291" i="2"/>
  <c r="BK291" i="2"/>
  <c r="J291" i="2"/>
  <c r="BE291" i="2" s="1"/>
  <c r="BI286" i="2"/>
  <c r="BH286" i="2"/>
  <c r="BG286" i="2"/>
  <c r="BF286" i="2"/>
  <c r="T286" i="2"/>
  <c r="R286" i="2"/>
  <c r="P286" i="2"/>
  <c r="BK286" i="2"/>
  <c r="J286" i="2"/>
  <c r="BE286" i="2" s="1"/>
  <c r="BI281" i="2"/>
  <c r="BH281" i="2"/>
  <c r="BG281" i="2"/>
  <c r="BF281" i="2"/>
  <c r="T281" i="2"/>
  <c r="R281" i="2"/>
  <c r="P281" i="2"/>
  <c r="BK281" i="2"/>
  <c r="J281" i="2"/>
  <c r="BE281" i="2" s="1"/>
  <c r="BI274" i="2"/>
  <c r="BH274" i="2"/>
  <c r="BG274" i="2"/>
  <c r="BF274" i="2"/>
  <c r="T274" i="2"/>
  <c r="R274" i="2"/>
  <c r="P274" i="2"/>
  <c r="BK274" i="2"/>
  <c r="J274" i="2"/>
  <c r="BE274" i="2"/>
  <c r="BI272" i="2"/>
  <c r="BH272" i="2"/>
  <c r="BG272" i="2"/>
  <c r="BF272" i="2"/>
  <c r="T272" i="2"/>
  <c r="R272" i="2"/>
  <c r="P272" i="2"/>
  <c r="BK272" i="2"/>
  <c r="J272" i="2"/>
  <c r="BE272" i="2" s="1"/>
  <c r="BI270" i="2"/>
  <c r="BH270" i="2"/>
  <c r="BG270" i="2"/>
  <c r="BF270" i="2"/>
  <c r="T270" i="2"/>
  <c r="R270" i="2"/>
  <c r="P270" i="2"/>
  <c r="BK270" i="2"/>
  <c r="J270" i="2"/>
  <c r="BE270" i="2" s="1"/>
  <c r="BI268" i="2"/>
  <c r="BH268" i="2"/>
  <c r="BG268" i="2"/>
  <c r="BF268" i="2"/>
  <c r="T268" i="2"/>
  <c r="R268" i="2"/>
  <c r="P268" i="2"/>
  <c r="BK268" i="2"/>
  <c r="J268" i="2"/>
  <c r="BE268" i="2" s="1"/>
  <c r="BI264" i="2"/>
  <c r="BH264" i="2"/>
  <c r="BG264" i="2"/>
  <c r="BF264" i="2"/>
  <c r="T264" i="2"/>
  <c r="R264" i="2"/>
  <c r="P264" i="2"/>
  <c r="BK264" i="2"/>
  <c r="J264" i="2"/>
  <c r="BE264" i="2"/>
  <c r="BI262" i="2"/>
  <c r="BH262" i="2"/>
  <c r="BG262" i="2"/>
  <c r="BF262" i="2"/>
  <c r="T262" i="2"/>
  <c r="R262" i="2"/>
  <c r="P262" i="2"/>
  <c r="BK262" i="2"/>
  <c r="J262" i="2"/>
  <c r="BE262" i="2" s="1"/>
  <c r="BI260" i="2"/>
  <c r="BH260" i="2"/>
  <c r="BG260" i="2"/>
  <c r="BF260" i="2"/>
  <c r="T260" i="2"/>
  <c r="R260" i="2"/>
  <c r="P260" i="2"/>
  <c r="BK260" i="2"/>
  <c r="J260" i="2"/>
  <c r="BE260" i="2" s="1"/>
  <c r="BI256" i="2"/>
  <c r="BH256" i="2"/>
  <c r="BG256" i="2"/>
  <c r="BF256" i="2"/>
  <c r="T256" i="2"/>
  <c r="R256" i="2"/>
  <c r="P256" i="2"/>
  <c r="BK256" i="2"/>
  <c r="J256" i="2"/>
  <c r="BE256" i="2" s="1"/>
  <c r="BI254" i="2"/>
  <c r="BH254" i="2"/>
  <c r="BG254" i="2"/>
  <c r="BF254" i="2"/>
  <c r="T254" i="2"/>
  <c r="R254" i="2"/>
  <c r="P254" i="2"/>
  <c r="BK254" i="2"/>
  <c r="J254" i="2"/>
  <c r="BE254" i="2"/>
  <c r="BI252" i="2"/>
  <c r="BH252" i="2"/>
  <c r="BG252" i="2"/>
  <c r="BF252" i="2"/>
  <c r="T252" i="2"/>
  <c r="R252" i="2"/>
  <c r="P252" i="2"/>
  <c r="BK252" i="2"/>
  <c r="J252" i="2"/>
  <c r="BE252" i="2" s="1"/>
  <c r="BI250" i="2"/>
  <c r="BH250" i="2"/>
  <c r="BG250" i="2"/>
  <c r="BF250" i="2"/>
  <c r="T250" i="2"/>
  <c r="R250" i="2"/>
  <c r="P250" i="2"/>
  <c r="BK250" i="2"/>
  <c r="J250" i="2"/>
  <c r="BE250" i="2" s="1"/>
  <c r="BI246" i="2"/>
  <c r="BH246" i="2"/>
  <c r="BG246" i="2"/>
  <c r="BF246" i="2"/>
  <c r="T246" i="2"/>
  <c r="R246" i="2"/>
  <c r="P246" i="2"/>
  <c r="BK246" i="2"/>
  <c r="J246" i="2"/>
  <c r="BE246" i="2" s="1"/>
  <c r="BI244" i="2"/>
  <c r="BH244" i="2"/>
  <c r="BG244" i="2"/>
  <c r="BF244" i="2"/>
  <c r="T244" i="2"/>
  <c r="R244" i="2"/>
  <c r="P244" i="2"/>
  <c r="BK244" i="2"/>
  <c r="J244" i="2"/>
  <c r="BE244" i="2"/>
  <c r="BI239" i="2"/>
  <c r="BH239" i="2"/>
  <c r="BG239" i="2"/>
  <c r="BF239" i="2"/>
  <c r="T239" i="2"/>
  <c r="T234" i="2" s="1"/>
  <c r="R239" i="2"/>
  <c r="P239" i="2"/>
  <c r="BK239" i="2"/>
  <c r="J239" i="2"/>
  <c r="BE239" i="2" s="1"/>
  <c r="BI235" i="2"/>
  <c r="BH235" i="2"/>
  <c r="BG235" i="2"/>
  <c r="BF235" i="2"/>
  <c r="T235" i="2"/>
  <c r="R235" i="2"/>
  <c r="R234" i="2" s="1"/>
  <c r="P235" i="2"/>
  <c r="P234" i="2" s="1"/>
  <c r="BK235" i="2"/>
  <c r="BK234" i="2" s="1"/>
  <c r="J234" i="2" s="1"/>
  <c r="J99" i="2" s="1"/>
  <c r="J235" i="2"/>
  <c r="BE235" i="2"/>
  <c r="BI232" i="2"/>
  <c r="BH232" i="2"/>
  <c r="BG232" i="2"/>
  <c r="BF232" i="2"/>
  <c r="T232" i="2"/>
  <c r="R232" i="2"/>
  <c r="P232" i="2"/>
  <c r="BK232" i="2"/>
  <c r="J232" i="2"/>
  <c r="BE232" i="2" s="1"/>
  <c r="BI230" i="2"/>
  <c r="BH230" i="2"/>
  <c r="BG230" i="2"/>
  <c r="BF230" i="2"/>
  <c r="T230" i="2"/>
  <c r="T229" i="2" s="1"/>
  <c r="R230" i="2"/>
  <c r="R229" i="2" s="1"/>
  <c r="P230" i="2"/>
  <c r="P229" i="2" s="1"/>
  <c r="BK230" i="2"/>
  <c r="BK229" i="2"/>
  <c r="J229" i="2"/>
  <c r="J98" i="2" s="1"/>
  <c r="J230" i="2"/>
  <c r="BE230" i="2"/>
  <c r="BI227" i="2"/>
  <c r="BH227" i="2"/>
  <c r="BG227" i="2"/>
  <c r="BF227" i="2"/>
  <c r="T227" i="2"/>
  <c r="R227" i="2"/>
  <c r="P227" i="2"/>
  <c r="BK227" i="2"/>
  <c r="J227" i="2"/>
  <c r="BE227" i="2" s="1"/>
  <c r="BI225" i="2"/>
  <c r="BH225" i="2"/>
  <c r="BG225" i="2"/>
  <c r="BF225" i="2"/>
  <c r="T225" i="2"/>
  <c r="R225" i="2"/>
  <c r="P225" i="2"/>
  <c r="BK225" i="2"/>
  <c r="J225" i="2"/>
  <c r="BE225" i="2"/>
  <c r="BI224" i="2"/>
  <c r="BH224" i="2"/>
  <c r="BG224" i="2"/>
  <c r="BF224" i="2"/>
  <c r="T224" i="2"/>
  <c r="R224" i="2"/>
  <c r="P224" i="2"/>
  <c r="BK224" i="2"/>
  <c r="J224" i="2"/>
  <c r="BE224" i="2" s="1"/>
  <c r="BI223" i="2"/>
  <c r="BH223" i="2"/>
  <c r="BG223" i="2"/>
  <c r="BF223" i="2"/>
  <c r="T223" i="2"/>
  <c r="R223" i="2"/>
  <c r="P223" i="2"/>
  <c r="BK223" i="2"/>
  <c r="J223" i="2"/>
  <c r="BE223" i="2" s="1"/>
  <c r="BI221" i="2"/>
  <c r="BH221" i="2"/>
  <c r="BG221" i="2"/>
  <c r="BF221" i="2"/>
  <c r="T221" i="2"/>
  <c r="R221" i="2"/>
  <c r="P221" i="2"/>
  <c r="BK221" i="2"/>
  <c r="J221" i="2"/>
  <c r="BE221" i="2" s="1"/>
  <c r="BI219" i="2"/>
  <c r="BH219" i="2"/>
  <c r="BG219" i="2"/>
  <c r="BF219" i="2"/>
  <c r="T219" i="2"/>
  <c r="R219" i="2"/>
  <c r="P219" i="2"/>
  <c r="BK219" i="2"/>
  <c r="J219" i="2"/>
  <c r="BE219" i="2"/>
  <c r="BI217" i="2"/>
  <c r="BH217" i="2"/>
  <c r="BG217" i="2"/>
  <c r="BF217" i="2"/>
  <c r="T217" i="2"/>
  <c r="T216" i="2" s="1"/>
  <c r="R217" i="2"/>
  <c r="R216" i="2"/>
  <c r="P217" i="2"/>
  <c r="P216" i="2" s="1"/>
  <c r="BK217" i="2"/>
  <c r="BK216" i="2" s="1"/>
  <c r="J216" i="2" s="1"/>
  <c r="J97" i="2" s="1"/>
  <c r="J217" i="2"/>
  <c r="BE217" i="2"/>
  <c r="BI215" i="2"/>
  <c r="BH215" i="2"/>
  <c r="BG215" i="2"/>
  <c r="BF215" i="2"/>
  <c r="T215" i="2"/>
  <c r="R215" i="2"/>
  <c r="P215" i="2"/>
  <c r="BK215" i="2"/>
  <c r="J215" i="2"/>
  <c r="BE215" i="2" s="1"/>
  <c r="BI214" i="2"/>
  <c r="BH214" i="2"/>
  <c r="BG214" i="2"/>
  <c r="BF214" i="2"/>
  <c r="T214" i="2"/>
  <c r="R214" i="2"/>
  <c r="P214" i="2"/>
  <c r="BK214" i="2"/>
  <c r="J214" i="2"/>
  <c r="BE214" i="2" s="1"/>
  <c r="BI212" i="2"/>
  <c r="BH212" i="2"/>
  <c r="BG212" i="2"/>
  <c r="BF212" i="2"/>
  <c r="T212" i="2"/>
  <c r="R212" i="2"/>
  <c r="P212" i="2"/>
  <c r="BK212" i="2"/>
  <c r="J212" i="2"/>
  <c r="BE212" i="2" s="1"/>
  <c r="BI210" i="2"/>
  <c r="BH210" i="2"/>
  <c r="BG210" i="2"/>
  <c r="BF210" i="2"/>
  <c r="T210" i="2"/>
  <c r="R210" i="2"/>
  <c r="P210" i="2"/>
  <c r="BK210" i="2"/>
  <c r="J210" i="2"/>
  <c r="BE210" i="2"/>
  <c r="BI209" i="2"/>
  <c r="BH209" i="2"/>
  <c r="BG209" i="2"/>
  <c r="BF209" i="2"/>
  <c r="T209" i="2"/>
  <c r="R209" i="2"/>
  <c r="P209" i="2"/>
  <c r="BK209" i="2"/>
  <c r="J209" i="2"/>
  <c r="BE209" i="2" s="1"/>
  <c r="BI207" i="2"/>
  <c r="BH207" i="2"/>
  <c r="BG207" i="2"/>
  <c r="BF207" i="2"/>
  <c r="T207" i="2"/>
  <c r="R207" i="2"/>
  <c r="P207" i="2"/>
  <c r="BK207" i="2"/>
  <c r="J207" i="2"/>
  <c r="BE207" i="2" s="1"/>
  <c r="BI201" i="2"/>
  <c r="BH201" i="2"/>
  <c r="BG201" i="2"/>
  <c r="BF201" i="2"/>
  <c r="T201" i="2"/>
  <c r="R201" i="2"/>
  <c r="P201" i="2"/>
  <c r="BK201" i="2"/>
  <c r="J201" i="2"/>
  <c r="BE201" i="2" s="1"/>
  <c r="BI199" i="2"/>
  <c r="BH199" i="2"/>
  <c r="BG199" i="2"/>
  <c r="BF199" i="2"/>
  <c r="T199" i="2"/>
  <c r="R199" i="2"/>
  <c r="P199" i="2"/>
  <c r="BK199" i="2"/>
  <c r="J199" i="2"/>
  <c r="BE199" i="2"/>
  <c r="BI198" i="2"/>
  <c r="BH198" i="2"/>
  <c r="BG198" i="2"/>
  <c r="BF198" i="2"/>
  <c r="T198" i="2"/>
  <c r="R198" i="2"/>
  <c r="P198" i="2"/>
  <c r="BK198" i="2"/>
  <c r="J198" i="2"/>
  <c r="BE198" i="2" s="1"/>
  <c r="BI196" i="2"/>
  <c r="BH196" i="2"/>
  <c r="BG196" i="2"/>
  <c r="BF196" i="2"/>
  <c r="T196" i="2"/>
  <c r="R196" i="2"/>
  <c r="P196" i="2"/>
  <c r="BK196" i="2"/>
  <c r="J196" i="2"/>
  <c r="BE196" i="2" s="1"/>
  <c r="BI195" i="2"/>
  <c r="BH195" i="2"/>
  <c r="BG195" i="2"/>
  <c r="BF195" i="2"/>
  <c r="T195" i="2"/>
  <c r="R195" i="2"/>
  <c r="P195" i="2"/>
  <c r="BK195" i="2"/>
  <c r="J195" i="2"/>
  <c r="BE195" i="2" s="1"/>
  <c r="BI193" i="2"/>
  <c r="BH193" i="2"/>
  <c r="BG193" i="2"/>
  <c r="BF193" i="2"/>
  <c r="T193" i="2"/>
  <c r="R193" i="2"/>
  <c r="P193" i="2"/>
  <c r="BK193" i="2"/>
  <c r="J193" i="2"/>
  <c r="BE193" i="2"/>
  <c r="BI191" i="2"/>
  <c r="BH191" i="2"/>
  <c r="BG191" i="2"/>
  <c r="BF191" i="2"/>
  <c r="T191" i="2"/>
  <c r="R191" i="2"/>
  <c r="P191" i="2"/>
  <c r="BK191" i="2"/>
  <c r="J191" i="2"/>
  <c r="BE191" i="2" s="1"/>
  <c r="BI190" i="2"/>
  <c r="BH190" i="2"/>
  <c r="BG190" i="2"/>
  <c r="BF190" i="2"/>
  <c r="T190" i="2"/>
  <c r="R190" i="2"/>
  <c r="P190" i="2"/>
  <c r="BK190" i="2"/>
  <c r="J190" i="2"/>
  <c r="BE190" i="2" s="1"/>
  <c r="BI188" i="2"/>
  <c r="BH188" i="2"/>
  <c r="BG188" i="2"/>
  <c r="BF188" i="2"/>
  <c r="T188" i="2"/>
  <c r="R188" i="2"/>
  <c r="P188" i="2"/>
  <c r="BK188" i="2"/>
  <c r="J188" i="2"/>
  <c r="BE188" i="2" s="1"/>
  <c r="BI186" i="2"/>
  <c r="BH186" i="2"/>
  <c r="BG186" i="2"/>
  <c r="BF186" i="2"/>
  <c r="T186" i="2"/>
  <c r="R186" i="2"/>
  <c r="P186" i="2"/>
  <c r="BK186" i="2"/>
  <c r="J186" i="2"/>
  <c r="BE186" i="2"/>
  <c r="BI184" i="2"/>
  <c r="BH184" i="2"/>
  <c r="BG184" i="2"/>
  <c r="BF184" i="2"/>
  <c r="T184" i="2"/>
  <c r="R184" i="2"/>
  <c r="P184" i="2"/>
  <c r="BK184" i="2"/>
  <c r="J184" i="2"/>
  <c r="BE184" i="2" s="1"/>
  <c r="BI182" i="2"/>
  <c r="BH182" i="2"/>
  <c r="BG182" i="2"/>
  <c r="BF182" i="2"/>
  <c r="T182" i="2"/>
  <c r="R182" i="2"/>
  <c r="P182" i="2"/>
  <c r="BK182" i="2"/>
  <c r="J182" i="2"/>
  <c r="BE182" i="2" s="1"/>
  <c r="BI180" i="2"/>
  <c r="BH180" i="2"/>
  <c r="BG180" i="2"/>
  <c r="BF180" i="2"/>
  <c r="T180" i="2"/>
  <c r="R180" i="2"/>
  <c r="P180" i="2"/>
  <c r="BK180" i="2"/>
  <c r="J180" i="2"/>
  <c r="BE180" i="2" s="1"/>
  <c r="BI179" i="2"/>
  <c r="BH179" i="2"/>
  <c r="BG179" i="2"/>
  <c r="BF179" i="2"/>
  <c r="T179" i="2"/>
  <c r="R179" i="2"/>
  <c r="P179" i="2"/>
  <c r="BK179" i="2"/>
  <c r="J179" i="2"/>
  <c r="BE179" i="2"/>
  <c r="BI177" i="2"/>
  <c r="BH177" i="2"/>
  <c r="BG177" i="2"/>
  <c r="BF177" i="2"/>
  <c r="T177" i="2"/>
  <c r="R177" i="2"/>
  <c r="P177" i="2"/>
  <c r="BK177" i="2"/>
  <c r="J177" i="2"/>
  <c r="BE177" i="2" s="1"/>
  <c r="BI175" i="2"/>
  <c r="BH175" i="2"/>
  <c r="BG175" i="2"/>
  <c r="BF175" i="2"/>
  <c r="T175" i="2"/>
  <c r="R175" i="2"/>
  <c r="P175" i="2"/>
  <c r="BK175" i="2"/>
  <c r="J175" i="2"/>
  <c r="BE175" i="2" s="1"/>
  <c r="BI173" i="2"/>
  <c r="BH173" i="2"/>
  <c r="BG173" i="2"/>
  <c r="BF173" i="2"/>
  <c r="T173" i="2"/>
  <c r="R173" i="2"/>
  <c r="P173" i="2"/>
  <c r="BK173" i="2"/>
  <c r="J173" i="2"/>
  <c r="BE173" i="2" s="1"/>
  <c r="BI171" i="2"/>
  <c r="BH171" i="2"/>
  <c r="BG171" i="2"/>
  <c r="BF171" i="2"/>
  <c r="T171" i="2"/>
  <c r="R171" i="2"/>
  <c r="P171" i="2"/>
  <c r="BK171" i="2"/>
  <c r="J171" i="2"/>
  <c r="BE171" i="2"/>
  <c r="BI169" i="2"/>
  <c r="BH169" i="2"/>
  <c r="BG169" i="2"/>
  <c r="BF169" i="2"/>
  <c r="T169" i="2"/>
  <c r="R169" i="2"/>
  <c r="P169" i="2"/>
  <c r="BK169" i="2"/>
  <c r="J169" i="2"/>
  <c r="BE169" i="2" s="1"/>
  <c r="BI167" i="2"/>
  <c r="BH167" i="2"/>
  <c r="BG167" i="2"/>
  <c r="BF167" i="2"/>
  <c r="T167" i="2"/>
  <c r="R167" i="2"/>
  <c r="P167" i="2"/>
  <c r="BK167" i="2"/>
  <c r="J167" i="2"/>
  <c r="BE167" i="2" s="1"/>
  <c r="BI165" i="2"/>
  <c r="BH165" i="2"/>
  <c r="BG165" i="2"/>
  <c r="BF165" i="2"/>
  <c r="T165" i="2"/>
  <c r="R165" i="2"/>
  <c r="P165" i="2"/>
  <c r="BK165" i="2"/>
  <c r="J165" i="2"/>
  <c r="BE165" i="2" s="1"/>
  <c r="BI163" i="2"/>
  <c r="BH163" i="2"/>
  <c r="BG163" i="2"/>
  <c r="BF163" i="2"/>
  <c r="T163" i="2"/>
  <c r="R163" i="2"/>
  <c r="P163" i="2"/>
  <c r="BK163" i="2"/>
  <c r="J163" i="2"/>
  <c r="BE163" i="2"/>
  <c r="BI158" i="2"/>
  <c r="BH158" i="2"/>
  <c r="BG158" i="2"/>
  <c r="BF158" i="2"/>
  <c r="T158" i="2"/>
  <c r="R158" i="2"/>
  <c r="P158" i="2"/>
  <c r="BK158" i="2"/>
  <c r="J158" i="2"/>
  <c r="BE158" i="2" s="1"/>
  <c r="BI156" i="2"/>
  <c r="BH156" i="2"/>
  <c r="BG156" i="2"/>
  <c r="BF156" i="2"/>
  <c r="T156" i="2"/>
  <c r="R156" i="2"/>
  <c r="P156" i="2"/>
  <c r="BK156" i="2"/>
  <c r="J156" i="2"/>
  <c r="BE156" i="2" s="1"/>
  <c r="BI154" i="2"/>
  <c r="BH154" i="2"/>
  <c r="BG154" i="2"/>
  <c r="BF154" i="2"/>
  <c r="T154" i="2"/>
  <c r="R154" i="2"/>
  <c r="P154" i="2"/>
  <c r="BK154" i="2"/>
  <c r="J154" i="2"/>
  <c r="BE154" i="2" s="1"/>
  <c r="BI152" i="2"/>
  <c r="BH152" i="2"/>
  <c r="BG152" i="2"/>
  <c r="BF152" i="2"/>
  <c r="T152" i="2"/>
  <c r="R152" i="2"/>
  <c r="P152" i="2"/>
  <c r="BK152" i="2"/>
  <c r="J152" i="2"/>
  <c r="BE152" i="2"/>
  <c r="BI150" i="2"/>
  <c r="BH150" i="2"/>
  <c r="BG150" i="2"/>
  <c r="BF150" i="2"/>
  <c r="T150" i="2"/>
  <c r="R150" i="2"/>
  <c r="P150" i="2"/>
  <c r="BK150" i="2"/>
  <c r="J150" i="2"/>
  <c r="BE150" i="2" s="1"/>
  <c r="BI148" i="2"/>
  <c r="BH148" i="2"/>
  <c r="BG148" i="2"/>
  <c r="BF148" i="2"/>
  <c r="T148" i="2"/>
  <c r="R148" i="2"/>
  <c r="P148" i="2"/>
  <c r="BK148" i="2"/>
  <c r="J148" i="2"/>
  <c r="BE148" i="2"/>
  <c r="BI146" i="2"/>
  <c r="BH146" i="2"/>
  <c r="BG146" i="2"/>
  <c r="BF146" i="2"/>
  <c r="T146" i="2"/>
  <c r="R146" i="2"/>
  <c r="P146" i="2"/>
  <c r="BK146" i="2"/>
  <c r="J146" i="2"/>
  <c r="BE146" i="2" s="1"/>
  <c r="BI144" i="2"/>
  <c r="BH144" i="2"/>
  <c r="BG144" i="2"/>
  <c r="BF144" i="2"/>
  <c r="T144" i="2"/>
  <c r="R144" i="2"/>
  <c r="P144" i="2"/>
  <c r="BK144" i="2"/>
  <c r="J144" i="2"/>
  <c r="BE144" i="2"/>
  <c r="BI142" i="2"/>
  <c r="BH142" i="2"/>
  <c r="BG142" i="2"/>
  <c r="BF142" i="2"/>
  <c r="J32" i="2" s="1"/>
  <c r="AW95" i="1" s="1"/>
  <c r="T142" i="2"/>
  <c r="R142" i="2"/>
  <c r="P142" i="2"/>
  <c r="BK142" i="2"/>
  <c r="J142" i="2"/>
  <c r="BE142" i="2" s="1"/>
  <c r="BI140" i="2"/>
  <c r="BH140" i="2"/>
  <c r="BG140" i="2"/>
  <c r="BF140" i="2"/>
  <c r="T140" i="2"/>
  <c r="R140" i="2"/>
  <c r="P140" i="2"/>
  <c r="BK140" i="2"/>
  <c r="J140" i="2"/>
  <c r="BE140" i="2"/>
  <c r="BI138" i="2"/>
  <c r="BH138" i="2"/>
  <c r="BG138" i="2"/>
  <c r="BF138" i="2"/>
  <c r="T138" i="2"/>
  <c r="R138" i="2"/>
  <c r="P138" i="2"/>
  <c r="BK138" i="2"/>
  <c r="J138" i="2"/>
  <c r="BE138" i="2" s="1"/>
  <c r="BI134" i="2"/>
  <c r="BH134" i="2"/>
  <c r="BG134" i="2"/>
  <c r="F33" i="2" s="1"/>
  <c r="BB95" i="1" s="1"/>
  <c r="BB94" i="1" s="1"/>
  <c r="BF134" i="2"/>
  <c r="T134" i="2"/>
  <c r="T131" i="2" s="1"/>
  <c r="R134" i="2"/>
  <c r="P134" i="2"/>
  <c r="P131" i="2" s="1"/>
  <c r="BK134" i="2"/>
  <c r="J134" i="2"/>
  <c r="BE134" i="2"/>
  <c r="BI132" i="2"/>
  <c r="F35" i="2" s="1"/>
  <c r="BD95" i="1" s="1"/>
  <c r="BD94" i="1" s="1"/>
  <c r="W33" i="1" s="1"/>
  <c r="BH132" i="2"/>
  <c r="F34" i="2"/>
  <c r="BC95" i="1" s="1"/>
  <c r="BC94" i="1" s="1"/>
  <c r="BG132" i="2"/>
  <c r="BF132" i="2"/>
  <c r="F32" i="2"/>
  <c r="BA95" i="1" s="1"/>
  <c r="BA94" i="1" s="1"/>
  <c r="T132" i="2"/>
  <c r="R132" i="2"/>
  <c r="R131" i="2"/>
  <c r="P132" i="2"/>
  <c r="BK132" i="2"/>
  <c r="BK131" i="2"/>
  <c r="J131" i="2" s="1"/>
  <c r="J96" i="2" s="1"/>
  <c r="J132" i="2"/>
  <c r="BE132" i="2" s="1"/>
  <c r="F125" i="2"/>
  <c r="F123" i="2"/>
  <c r="E121" i="2"/>
  <c r="F89" i="2"/>
  <c r="F87" i="2"/>
  <c r="E85" i="2"/>
  <c r="J22" i="2"/>
  <c r="E22" i="2"/>
  <c r="J126" i="2" s="1"/>
  <c r="J90" i="2"/>
  <c r="J21" i="2"/>
  <c r="J19" i="2"/>
  <c r="E19" i="2"/>
  <c r="J125" i="2" s="1"/>
  <c r="J89" i="2"/>
  <c r="J18" i="2"/>
  <c r="J16" i="2"/>
  <c r="E16" i="2"/>
  <c r="F90" i="2" s="1"/>
  <c r="F126" i="2"/>
  <c r="J15" i="2"/>
  <c r="J10" i="2"/>
  <c r="J87" i="2" s="1"/>
  <c r="J123" i="2"/>
  <c r="AS94" i="1"/>
  <c r="L90" i="1"/>
  <c r="AM90" i="1"/>
  <c r="AM89" i="1"/>
  <c r="L89" i="1"/>
  <c r="AM87" i="1"/>
  <c r="L87" i="1"/>
  <c r="L85" i="1"/>
  <c r="L84" i="1"/>
  <c r="AX94" i="1" l="1"/>
  <c r="W31" i="1"/>
  <c r="P433" i="2"/>
  <c r="T433" i="2"/>
  <c r="AW94" i="1"/>
  <c r="AK30" i="1" s="1"/>
  <c r="W30" i="1"/>
  <c r="P130" i="2"/>
  <c r="P129" i="2" s="1"/>
  <c r="AU95" i="1" s="1"/>
  <c r="AU94" i="1" s="1"/>
  <c r="F31" i="2"/>
  <c r="AZ95" i="1" s="1"/>
  <c r="AZ94" i="1" s="1"/>
  <c r="J31" i="2"/>
  <c r="AV95" i="1" s="1"/>
  <c r="AT95" i="1" s="1"/>
  <c r="BK418" i="2"/>
  <c r="J418" i="2" s="1"/>
  <c r="J104" i="2" s="1"/>
  <c r="J419" i="2"/>
  <c r="J105" i="2" s="1"/>
  <c r="W32" i="1"/>
  <c r="AY94" i="1"/>
  <c r="T130" i="2"/>
  <c r="T129" i="2" s="1"/>
  <c r="R130" i="2"/>
  <c r="R129" i="2" s="1"/>
  <c r="BK433" i="2"/>
  <c r="J433" i="2" s="1"/>
  <c r="J106" i="2" s="1"/>
  <c r="J445" i="2"/>
  <c r="J110" i="2" s="1"/>
  <c r="BK130" i="2"/>
  <c r="AV94" i="1" l="1"/>
  <c r="W29" i="1"/>
  <c r="J130" i="2"/>
  <c r="J95" i="2" s="1"/>
  <c r="BK129" i="2"/>
  <c r="J129" i="2" s="1"/>
  <c r="J94" i="2" l="1"/>
  <c r="J28" i="2"/>
  <c r="AK29" i="1"/>
  <c r="AT94" i="1"/>
  <c r="J37" i="2" l="1"/>
  <c r="AG95" i="1"/>
  <c r="AG94" i="1" l="1"/>
  <c r="AN95" i="1"/>
  <c r="AK26" i="1" l="1"/>
  <c r="AK35" i="1" s="1"/>
  <c r="AN94" i="1"/>
</calcChain>
</file>

<file path=xl/sharedStrings.xml><?xml version="1.0" encoding="utf-8"?>
<sst xmlns="http://schemas.openxmlformats.org/spreadsheetml/2006/main" count="3991" uniqueCount="834">
  <si>
    <t>Export Komplet</t>
  </si>
  <si>
    <t/>
  </si>
  <si>
    <t>2.0</t>
  </si>
  <si>
    <t>ZAMOK</t>
  </si>
  <si>
    <t>False</t>
  </si>
  <si>
    <t>{803ec81e-5e04-4721-b15f-f29954881502}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</si>
  <si>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</si>
  <si>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</si>
  <si>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</si>
  <si>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</si>
  <si>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</si>
  <si>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</si>
  <si>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</si>
  <si>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</si>
  <si>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11/2019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</si>
  <si>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</si>
  <si>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</si>
  <si>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Obec Stašov - realizace komunikace Pod Tratí</t>
  </si>
  <si>
    <t>KSO:</t>
  </si>
  <si>
    <t>822 27</t>
  </si>
  <si>
    <t>CC-CZ:</t>
  </si>
  <si>
    <t>Místo:</t>
  </si>
  <si>
    <t>Stašov, k.ú.755 311</t>
  </si>
  <si>
    <t>Datum:</t>
  </si>
  <si>
    <t>7. 11. 2019</t>
  </si>
  <si>
    <t>Zadavatel:</t>
  </si>
  <si>
    <t>IČ:</t>
  </si>
  <si>
    <t>Obec Stašov</t>
  </si>
  <si>
    <t>DIČ:</t>
  </si>
  <si>
    <t>Uchazeč:</t>
  </si>
  <si>
    <t>Vyplň údaj</t>
  </si>
  <si>
    <t>Projektant:</t>
  </si>
  <si>
    <t xml:space="preserve"> 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</si>
  <si>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</si>
  <si>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</si>
  <si>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</si>
  <si>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www.cs-urs.cz, sekce Cenové a technické podmínky.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</si>
  <si>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</si>
  <si>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</si>
  <si>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</si>
  <si>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</si>
  <si>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</si>
  <si>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</si>
  <si>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</si>
  <si>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</si>
  <si>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</si>
  <si>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</si>
  <si>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</si>
  <si>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</si>
  <si>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</si>
  <si>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</si>
  <si>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</si>
  <si>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</si>
  <si>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</si>
  <si>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</si>
  <si>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</si>
  <si>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</si>
  <si>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</si>
  <si>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</si>
  <si>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</si>
  <si>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</si>
  <si>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</si>
  <si>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</si>
  <si>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</si>
  <si>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</si>
  <si>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</si>
  <si>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</si>
  <si>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</si>
  <si>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</si>
  <si>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</si>
  <si>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</si>
  <si>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</si>
  <si>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</si>
  <si>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</si>
  <si>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</si>
  <si>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</si>
  <si>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</si>
  <si>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</si>
  <si>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</si>
  <si>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</si>
  <si>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</si>
  <si>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</si>
  <si>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</si>
  <si>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</si>
  <si>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</si>
  <si>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</si>
  <si>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</si>
  <si>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</si>
  <si>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</si>
  <si>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</si>
  <si>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</si>
  <si>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</si>
  <si>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</si>
  <si>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</si>
  <si>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4 - Vodorovné konstrukce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</si>
  <si>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</si>
  <si>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</si>
  <si>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</si>
  <si>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</si>
  <si>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</si>
  <si>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M - Práce a dodávky M</t>
  </si>
  <si>
    <t xml:space="preserve">    46-M - Zemní práce při extr.mont.pracích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</si>
  <si>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</si>
  <si>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</si>
  <si>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</si>
  <si>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</si>
  <si>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VRN7 - Provozní vlivy</t>
  </si>
  <si>
    <t xml:space="preserve">    VRN9 -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</si>
  <si>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</si>
  <si>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</si>
  <si>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</si>
  <si>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</si>
  <si>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</si>
  <si>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</si>
  <si>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</si>
  <si>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</si>
  <si>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</si>
  <si>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</si>
  <si>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</si>
  <si>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</si>
  <si>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</si>
  <si>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</si>
  <si>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</si>
  <si>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</si>
  <si>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</si>
  <si>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</si>
  <si>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111200002R</t>
  </si>
  <si>
    <t>Odstranění křovin a stromů průměru kmene do 100 mm i s kořeny, odvoz a likvidace</t>
  </si>
  <si>
    <t>m2</t>
  </si>
  <si>
    <t>4</t>
  </si>
  <si>
    <t>1559214030</t>
  </si>
  <si>
    <t>VV</t>
  </si>
  <si>
    <t>"v místě odvodňovacího příkopu"10</t>
  </si>
  <si>
    <t>111301111</t>
  </si>
  <si>
    <t>Sejmutí drnu tl do 100 mm s přemístěním do 50 m nebo naložením na dopravní prostředek</t>
  </si>
  <si>
    <t>CS ÚRS 2019 01</t>
  </si>
  <si>
    <t>-2111548267</t>
  </si>
  <si>
    <t>"odvodňovací příkop"360</t>
  </si>
  <si>
    <t>"kolem vpusti pro zadláždní"3</t>
  </si>
  <si>
    <t>Součet</t>
  </si>
  <si>
    <t>3</t>
  </si>
  <si>
    <t>112100011R</t>
  </si>
  <si>
    <t>Kácení a odstranění stromů listnatých průměru kmene do 300 mm, odvoz a likvidace</t>
  </si>
  <si>
    <t>kus</t>
  </si>
  <si>
    <t>3212838</t>
  </si>
  <si>
    <t>"v místě odvodňovacího příkopu"3</t>
  </si>
  <si>
    <t>112100104R</t>
  </si>
  <si>
    <t>Odstranění pařezů D do 300 mm,odklizení,úprava terénu</t>
  </si>
  <si>
    <t>881998470</t>
  </si>
  <si>
    <t>5</t>
  </si>
  <si>
    <t>113106121</t>
  </si>
  <si>
    <t>Rozebrání dlažeb z betonových nebo kamenných dlaždic komunikací pro pěší ručně</t>
  </si>
  <si>
    <t>197838587</t>
  </si>
  <si>
    <t>"vjezd k domu čp.120 žlabovky"1,5</t>
  </si>
  <si>
    <t>6</t>
  </si>
  <si>
    <t>113106123</t>
  </si>
  <si>
    <t>Rozebrání dlažeb ze zámkových dlaždic komunikací pro pěší ručně</t>
  </si>
  <si>
    <t>1667704250</t>
  </si>
  <si>
    <t>"chodník k vlakové zastávce"15</t>
  </si>
  <si>
    <t>7</t>
  </si>
  <si>
    <t>113106171</t>
  </si>
  <si>
    <t>Rozebrání dlažeb vozovek ze zámkové dlažby s ložem z kameniva ručně</t>
  </si>
  <si>
    <t>1596918703</t>
  </si>
  <si>
    <t>"vjezd k domu čp.120"10</t>
  </si>
  <si>
    <t>8</t>
  </si>
  <si>
    <t>113107122</t>
  </si>
  <si>
    <t>Odstranění podkladu z kameniva drceného tl 200 mm ručně</t>
  </si>
  <si>
    <t>588875680</t>
  </si>
  <si>
    <t>9</t>
  </si>
  <si>
    <t>113107135</t>
  </si>
  <si>
    <t>Odstranění podkladu z betonu vyztuženého sítěmi tl 100 mm ručně</t>
  </si>
  <si>
    <t>544138328</t>
  </si>
  <si>
    <t>"chodník"8,5</t>
  </si>
  <si>
    <t>10</t>
  </si>
  <si>
    <t>113107222</t>
  </si>
  <si>
    <t>Odstranění podkladu z kameniva drceného tl 200 mm strojně pl přes 200 m2</t>
  </si>
  <si>
    <t>803734409</t>
  </si>
  <si>
    <t>"stávající komunikace"844</t>
  </si>
  <si>
    <t>11</t>
  </si>
  <si>
    <t>113107223</t>
  </si>
  <si>
    <t>Odstranění podkladu z kameniva drceného tl 300 mm strojně pl přes 200 m2</t>
  </si>
  <si>
    <t>841231990</t>
  </si>
  <si>
    <t>"nezpev.štěrkové plochy"493</t>
  </si>
  <si>
    <t>12</t>
  </si>
  <si>
    <t>113107243</t>
  </si>
  <si>
    <t>Odstranění podkladu živičného tl 150 mm strojně pl přes 200 m2</t>
  </si>
  <si>
    <t>-1169548261</t>
  </si>
  <si>
    <t>13</t>
  </si>
  <si>
    <t>113107323</t>
  </si>
  <si>
    <t>Odstranění podkladu z kameniva drceného tl 300 mm strojně pl do 50 m2</t>
  </si>
  <si>
    <t>2105420202</t>
  </si>
  <si>
    <t>"vjezd k domu čp.153"9</t>
  </si>
  <si>
    <t>"před plotem čp.152"20</t>
  </si>
  <si>
    <t>14</t>
  </si>
  <si>
    <t>113154112</t>
  </si>
  <si>
    <t>Frézování živičného krytu tl 40 mm pruh š 0,5 m pl do 500 m2 bez překážek v trase</t>
  </si>
  <si>
    <t>12266502</t>
  </si>
  <si>
    <t>"napojení na stávaj.komunikace III.třídy"2,1</t>
  </si>
  <si>
    <t>113154113</t>
  </si>
  <si>
    <t>Frézování živičného krytu tl 50 mm pruh š 0,5 m pl do 500 m2 bez překážek v trase</t>
  </si>
  <si>
    <t>1608742832</t>
  </si>
  <si>
    <t>16</t>
  </si>
  <si>
    <t>113154114</t>
  </si>
  <si>
    <t>Frézování živičného krytu tl 100 mm pruh š 0,5 m pl do 500 m2 bez překážek v trase</t>
  </si>
  <si>
    <t>395385385</t>
  </si>
  <si>
    <t>"napojení na stávaj.komunikace panelové"6,8</t>
  </si>
  <si>
    <t>17</t>
  </si>
  <si>
    <t>113202111</t>
  </si>
  <si>
    <t>Vytrhání obrub krajníků obrubníků stojatých</t>
  </si>
  <si>
    <t>m</t>
  </si>
  <si>
    <t>-1164862158</t>
  </si>
  <si>
    <t>"vjezd k domu čp.120 "9,5</t>
  </si>
  <si>
    <t>18</t>
  </si>
  <si>
    <t>113204111</t>
  </si>
  <si>
    <t>Vytrhání obrub záhonových</t>
  </si>
  <si>
    <t>1447369276</t>
  </si>
  <si>
    <t>"chodník k vlakové zastávce"6</t>
  </si>
  <si>
    <t>19</t>
  </si>
  <si>
    <t>122102202</t>
  </si>
  <si>
    <t>Odkopávky a prokopávky nezapažené pro silnice objemu do 1000 m3 v hornině tř. 1 a 2</t>
  </si>
  <si>
    <t>m3</t>
  </si>
  <si>
    <t>-298840240</t>
  </si>
  <si>
    <t>"50% z celk.objemu"451*0,5</t>
  </si>
  <si>
    <t>20</t>
  </si>
  <si>
    <t>122202202</t>
  </si>
  <si>
    <t>Odkopávky a prokopávky nezapažené pro silnice objemu do 1000 m3 v hornině tř. 3</t>
  </si>
  <si>
    <t>-1993309091</t>
  </si>
  <si>
    <t>122202209</t>
  </si>
  <si>
    <t>Příplatek k odkopávkám a prokopávkám pro silnice v hornině tř. 3 za lepivost</t>
  </si>
  <si>
    <t>2145730745</t>
  </si>
  <si>
    <t>225,5*0,5 'Přepočtené koeficientem množství</t>
  </si>
  <si>
    <t>22</t>
  </si>
  <si>
    <t>162401102</t>
  </si>
  <si>
    <t>Vodorovné přemístění do 2000 m výkopku/sypaniny z horniny tř. 1 až 4</t>
  </si>
  <si>
    <t>-441630754</t>
  </si>
  <si>
    <t>23</t>
  </si>
  <si>
    <t>162402111</t>
  </si>
  <si>
    <t>Vodorovné přemístění drnu bez naložení se složením do 2000 m</t>
  </si>
  <si>
    <t>-53934304</t>
  </si>
  <si>
    <t>"sejmutý drn"363</t>
  </si>
  <si>
    <t>24</t>
  </si>
  <si>
    <t>162601102</t>
  </si>
  <si>
    <t>Vodorovné přemístění do 5000 m výkopku/sypaniny z horniny tř. 1 až 4</t>
  </si>
  <si>
    <t>-157034808</t>
  </si>
  <si>
    <t>"dovoz ornice pro ohumusování"25</t>
  </si>
  <si>
    <t>25</t>
  </si>
  <si>
    <t>162702199R</t>
  </si>
  <si>
    <t>Poplatek za skládku drnu</t>
  </si>
  <si>
    <t>-1164685012</t>
  </si>
  <si>
    <t>"sejmutý drn"363*0,1</t>
  </si>
  <si>
    <t>26</t>
  </si>
  <si>
    <t>167101101</t>
  </si>
  <si>
    <t>Nakládání výkopku z hornin tř. 1 až 4 do 100 m3</t>
  </si>
  <si>
    <t>-490079844</t>
  </si>
  <si>
    <t>"ornice pro ohumusování"25</t>
  </si>
  <si>
    <t>27</t>
  </si>
  <si>
    <t>171161111R</t>
  </si>
  <si>
    <t>Ruční hutnění zásypů,násypů pro jakýkoliv sklon a míru zhutnění</t>
  </si>
  <si>
    <t>1691531291</t>
  </si>
  <si>
    <t>"odvod.příkop zásyp štěrkem"146</t>
  </si>
  <si>
    <t>28</t>
  </si>
  <si>
    <t>171201201</t>
  </si>
  <si>
    <t>Uložení sypaniny na skládky</t>
  </si>
  <si>
    <t>806809879</t>
  </si>
  <si>
    <t>29</t>
  </si>
  <si>
    <t>171201211</t>
  </si>
  <si>
    <t>Poplatek za uložení stavebního odpadu - zeminy a kameniva na skládce</t>
  </si>
  <si>
    <t>t</t>
  </si>
  <si>
    <t>207585771</t>
  </si>
  <si>
    <t>451*1,8 'Přepočtené koeficientem množství</t>
  </si>
  <si>
    <t>30</t>
  </si>
  <si>
    <t>181111111</t>
  </si>
  <si>
    <t>Plošná úprava terénu do 500 m2 zemina tř 1 až 4 nerovnosti do 100 mm v rovinně a svahu do 1:5</t>
  </si>
  <si>
    <t>158804002</t>
  </si>
  <si>
    <t>"ozelenění"250,000</t>
  </si>
  <si>
    <t>31</t>
  </si>
  <si>
    <t>181301101</t>
  </si>
  <si>
    <t>Rozprostření ornice tl vrstvy do 100 mm pl do 500 m2 v rovině nebo ve svahu do 1:5</t>
  </si>
  <si>
    <t>-569165482</t>
  </si>
  <si>
    <t>32</t>
  </si>
  <si>
    <t>181101111R</t>
  </si>
  <si>
    <t>Úprava pláně v zářezech se zhutněním - ručně</t>
  </si>
  <si>
    <t>-1893833051</t>
  </si>
  <si>
    <t>"chodníky"29</t>
  </si>
  <si>
    <t>33</t>
  </si>
  <si>
    <t>181411131</t>
  </si>
  <si>
    <t>Založení parkového trávníku výsevem plochy do 1000 m2 v rovině a ve svahu do 1:5</t>
  </si>
  <si>
    <t>1397567209</t>
  </si>
  <si>
    <t>34</t>
  </si>
  <si>
    <t>M</t>
  </si>
  <si>
    <t>00572410</t>
  </si>
  <si>
    <t>osivo směs travní parková</t>
  </si>
  <si>
    <t>kg</t>
  </si>
  <si>
    <t>593324875</t>
  </si>
  <si>
    <t>250*0,03 'Přepočtené koeficientem množství</t>
  </si>
  <si>
    <t>35</t>
  </si>
  <si>
    <t>181951102</t>
  </si>
  <si>
    <t>Úprava pláně v hornině tř. 1 až 4 se zhutněním</t>
  </si>
  <si>
    <t>-840803688</t>
  </si>
  <si>
    <t>"komunikace"1008,5</t>
  </si>
  <si>
    <t>"podélná parkovací stání"172+35</t>
  </si>
  <si>
    <t>"vjezdy"104</t>
  </si>
  <si>
    <t>"účel.plocha vč.parkovacího stání u byt.domu"297+75</t>
  </si>
  <si>
    <t>36</t>
  </si>
  <si>
    <t>183403153</t>
  </si>
  <si>
    <t>Obdělání půdy hrabáním v rovině a svahu do 1:5</t>
  </si>
  <si>
    <t>-1071359628</t>
  </si>
  <si>
    <t>37</t>
  </si>
  <si>
    <t>183403161</t>
  </si>
  <si>
    <t>Obdělání půdy válením v rovině a svahu do 1:5</t>
  </si>
  <si>
    <t>-914087709</t>
  </si>
  <si>
    <t>38</t>
  </si>
  <si>
    <t>184802211</t>
  </si>
  <si>
    <t>Chemické odplevelení před založením kultury nad 20 m2 postřikem na široko ve svahu do 1:2</t>
  </si>
  <si>
    <t>-1842755184</t>
  </si>
  <si>
    <t>"ornice"250,000</t>
  </si>
  <si>
    <t>39</t>
  </si>
  <si>
    <t>185804311</t>
  </si>
  <si>
    <t>Zalití rostlin vodou plocha do 20 m2</t>
  </si>
  <si>
    <t>1631668874</t>
  </si>
  <si>
    <t>"doplněné travnaté plochy"2,5*10</t>
  </si>
  <si>
    <t>40</t>
  </si>
  <si>
    <t>185811211</t>
  </si>
  <si>
    <t>Vyhrabání trávníku souvislé plochy do 1000 m2 v rovině a svahu do 1:5</t>
  </si>
  <si>
    <t>624814051</t>
  </si>
  <si>
    <t>41</t>
  </si>
  <si>
    <t>185851121</t>
  </si>
  <si>
    <t>Dovoz vody pro zálivku rostlin za vzdálenost do 1000 m</t>
  </si>
  <si>
    <t>-978085482</t>
  </si>
  <si>
    <t>Zakládání</t>
  </si>
  <si>
    <t>42</t>
  </si>
  <si>
    <t>211561111</t>
  </si>
  <si>
    <t>Výplň odvodňovacích žeber nebo trativodů kamenivem hrubým drceným frakce 4 až 16 mm</t>
  </si>
  <si>
    <t>-1249221772</t>
  </si>
  <si>
    <t>"vyplňení odvod.příkopu"35</t>
  </si>
  <si>
    <t>43</t>
  </si>
  <si>
    <t>211971110</t>
  </si>
  <si>
    <t>Zřízení opláštění žeber nebo trativodů geotextilií v rýze nebo zářezu sklonu do 1:2</t>
  </si>
  <si>
    <t>-1116693703</t>
  </si>
  <si>
    <t>"drenáže"325</t>
  </si>
  <si>
    <t>44</t>
  </si>
  <si>
    <t>69311068</t>
  </si>
  <si>
    <t>geotextilie netkaná separační, ochranná, filtrační, drenážní PP 300g/m2</t>
  </si>
  <si>
    <t>29388861</t>
  </si>
  <si>
    <t>325*1,02 'Přepočtené koeficientem množství</t>
  </si>
  <si>
    <t>45</t>
  </si>
  <si>
    <t>212752212</t>
  </si>
  <si>
    <t>Trativod z drenážních trubek plastových flexibilních D do 100 mm včetně lože a obsypu otevřený výkop</t>
  </si>
  <si>
    <t>-5447835</t>
  </si>
  <si>
    <t>46</t>
  </si>
  <si>
    <t>212752213</t>
  </si>
  <si>
    <t>Trativod z drenážních trubek plastových flexibilních D do 160 mm včetně lože otevřený výkop</t>
  </si>
  <si>
    <t>566137835</t>
  </si>
  <si>
    <t>47</t>
  </si>
  <si>
    <t>213141111</t>
  </si>
  <si>
    <t>Zřízení vrstvy z geotextilie v rovině nebo ve sklonu do 1:5 š do 3 m</t>
  </si>
  <si>
    <t>-540384703</t>
  </si>
  <si>
    <t>"pod štěrkové plochy"181+"vytažení"372*0,2</t>
  </si>
  <si>
    <t>48</t>
  </si>
  <si>
    <t>69311082</t>
  </si>
  <si>
    <t>geotextilie netkaná separační, ochranná, filtrační, drenážní PP 500g/m2</t>
  </si>
  <si>
    <t>-1897111663</t>
  </si>
  <si>
    <t>255,4*1,15 'Přepočtené koeficientem množství</t>
  </si>
  <si>
    <t>Vodorovné konstrukce</t>
  </si>
  <si>
    <t>49</t>
  </si>
  <si>
    <t>451317777</t>
  </si>
  <si>
    <t>Podklad nebo lože pod dlažbu vodorovný nebo do sklonu 1:5 z betonu prostého tl do 100 mm</t>
  </si>
  <si>
    <t>1175025905</t>
  </si>
  <si>
    <t>"kolem vpusti"2,5</t>
  </si>
  <si>
    <t>50</t>
  </si>
  <si>
    <t>451577777</t>
  </si>
  <si>
    <t>Podklad nebo lože pod dlažbu vodorovný nebo do sklonu 1:5 z kameniva těženého tl do 100 mm</t>
  </si>
  <si>
    <t>1679009664</t>
  </si>
  <si>
    <t>Komunikace pozemní</t>
  </si>
  <si>
    <t>51</t>
  </si>
  <si>
    <t>564851111</t>
  </si>
  <si>
    <t>Podklad ze štěrkodrtě ŠD tl 150 mm</t>
  </si>
  <si>
    <t>-231447838</t>
  </si>
  <si>
    <t>52</t>
  </si>
  <si>
    <t>564861111</t>
  </si>
  <si>
    <t>Podklad ze štěrkodrtě ŠD tl 200 mm</t>
  </si>
  <si>
    <t>-1796153737</t>
  </si>
  <si>
    <t>53</t>
  </si>
  <si>
    <t>565135111</t>
  </si>
  <si>
    <t>Asfaltový beton vrstva podkladní ACP 16 (obalované kamenivo OKS) tl 50 mm š do 3 m</t>
  </si>
  <si>
    <t>1198798586</t>
  </si>
  <si>
    <t>54</t>
  </si>
  <si>
    <t>565131211</t>
  </si>
  <si>
    <t>Napojení podkladu plochy do 15 m2 obalovaným kamenivem ACP 16+, tl. 5 cm</t>
  </si>
  <si>
    <t>1966158592</t>
  </si>
  <si>
    <t>55</t>
  </si>
  <si>
    <t>567122111</t>
  </si>
  <si>
    <t>Podklad ze směsi stmelené cementem SC C 8/10 (KSC I) tl 120 mm</t>
  </si>
  <si>
    <t>-1752421581</t>
  </si>
  <si>
    <t>56</t>
  </si>
  <si>
    <t>566163171</t>
  </si>
  <si>
    <t>Napojení podkladu do 15 m2 směsí stmelenou cementem  SC C 8/10 (KSC I) tl 120 mm</t>
  </si>
  <si>
    <t>1745312108</t>
  </si>
  <si>
    <t>57</t>
  </si>
  <si>
    <t>571908111</t>
  </si>
  <si>
    <t>Kryt vymývaným dekoračním kamenivem (kačírkem) tl 200 mm</t>
  </si>
  <si>
    <t>-1470123024</t>
  </si>
  <si>
    <t>"štěrkové plochy"181</t>
  </si>
  <si>
    <t>58</t>
  </si>
  <si>
    <t>573191111</t>
  </si>
  <si>
    <t>Postřik infiltrační kationaktivní emulzí v množství 1 kg/m2</t>
  </si>
  <si>
    <t>-1699208866</t>
  </si>
  <si>
    <t>59</t>
  </si>
  <si>
    <t>573211107</t>
  </si>
  <si>
    <t>Postřik živičný spojovací z asfaltu v množství 0,30 kg/m2</t>
  </si>
  <si>
    <t>1210894308</t>
  </si>
  <si>
    <t>60</t>
  </si>
  <si>
    <t>577134111</t>
  </si>
  <si>
    <t>Asfaltový beton vrstva obrusná ACO 11 (ABS) tř. I tl 40 mm š do 3 m z nemodifikovaného asfaltu</t>
  </si>
  <si>
    <t>-990204723</t>
  </si>
  <si>
    <t>61</t>
  </si>
  <si>
    <t>572390111</t>
  </si>
  <si>
    <t>Napojení krytu komunikací  plochy do 15 m2 asfaltovým betonem ACO 11 (ABS ) tl 40 mm</t>
  </si>
  <si>
    <t>379297334</t>
  </si>
  <si>
    <t>62</t>
  </si>
  <si>
    <t>591241111</t>
  </si>
  <si>
    <t>Kladení dlažby z kostek drobných z kamene na MC tl 50 mm</t>
  </si>
  <si>
    <t>-1150960320</t>
  </si>
  <si>
    <t>63</t>
  </si>
  <si>
    <t>58381007</t>
  </si>
  <si>
    <t>kostka dlažební žula drobná 8/10</t>
  </si>
  <si>
    <t>-1897716054</t>
  </si>
  <si>
    <t>2,5*1,02 'Přepočtené koeficientem množství</t>
  </si>
  <si>
    <t>64</t>
  </si>
  <si>
    <t>596211110</t>
  </si>
  <si>
    <t>Kladení zámkové dlažby komunikací pro pěší tl 60 mm skupiny A pl do 50 m2</t>
  </si>
  <si>
    <t>2058933354</t>
  </si>
  <si>
    <t>65</t>
  </si>
  <si>
    <t>59245018</t>
  </si>
  <si>
    <t>dlažba skladebná betonová 200x100x60mm přírodní</t>
  </si>
  <si>
    <t>-1654620153</t>
  </si>
  <si>
    <t>"celková plocha"24</t>
  </si>
  <si>
    <t>-"rozebraná očištěná"12,6</t>
  </si>
  <si>
    <t>Mezisoučet</t>
  </si>
  <si>
    <t>"doplnění 20% rozebrané očištěné"12,6*0,2</t>
  </si>
  <si>
    <t>13,92*1,03 'Přepočtené koeficientem množství</t>
  </si>
  <si>
    <t>66</t>
  </si>
  <si>
    <t>59245006</t>
  </si>
  <si>
    <t>dlažba skladebná betonová pro nevidomé 200x100x60mm barevná</t>
  </si>
  <si>
    <t>111839730</t>
  </si>
  <si>
    <t>"celk.plocha"5</t>
  </si>
  <si>
    <t>-"rozebraná očištěná dlažba"2,4</t>
  </si>
  <si>
    <t>2,6*1,05 'Přepočtené koeficientem množství</t>
  </si>
  <si>
    <t>67</t>
  </si>
  <si>
    <t>596211210</t>
  </si>
  <si>
    <t>Kladení zámkové dlažby komunikací pro pěší tl 80 mm skupiny A pl do 50 m2</t>
  </si>
  <si>
    <t>302981323</t>
  </si>
  <si>
    <t>"podélné parkovací stání"35+35+46+35</t>
  </si>
  <si>
    <t>"parkovací stání u byt.domu čp.130"75</t>
  </si>
  <si>
    <t>68</t>
  </si>
  <si>
    <t>59245020</t>
  </si>
  <si>
    <t>dlažba skladebná betonová 200x100x80mm přírodní</t>
  </si>
  <si>
    <t>-153214795</t>
  </si>
  <si>
    <t>151*1,03 'Přepočtené koeficientem množství</t>
  </si>
  <si>
    <t>69</t>
  </si>
  <si>
    <t>59245005</t>
  </si>
  <si>
    <t>dlažba skladebná betonová 200x100x80mm barevná-červená</t>
  </si>
  <si>
    <t>-1822569595</t>
  </si>
  <si>
    <t>179*1,03 'Přepočtené koeficientem množství</t>
  </si>
  <si>
    <t>70</t>
  </si>
  <si>
    <t>596211211</t>
  </si>
  <si>
    <t>Kladení zámkové dlažby komunikací pro pěší tl 80 mm skupiny A pl do 100 m2</t>
  </si>
  <si>
    <t>703088983</t>
  </si>
  <si>
    <t>"podélné parkovací stání"56</t>
  </si>
  <si>
    <t>71</t>
  </si>
  <si>
    <t>1622030567</t>
  </si>
  <si>
    <t>56*1,03 'Přepočtené koeficientem množství</t>
  </si>
  <si>
    <t>72</t>
  </si>
  <si>
    <t>596211212</t>
  </si>
  <si>
    <t>Kladení zámkové dlažby komunikací pro pěší tl 80 mm skupiny A pl do 300 m2</t>
  </si>
  <si>
    <t>771930519</t>
  </si>
  <si>
    <t>"účel.plocha u byt.domu čp.130"297</t>
  </si>
  <si>
    <t>73</t>
  </si>
  <si>
    <t>-1622127525</t>
  </si>
  <si>
    <t>297*1,02 'Přepočtené koeficientem množství</t>
  </si>
  <si>
    <t>Trubní vedení</t>
  </si>
  <si>
    <t>74</t>
  </si>
  <si>
    <t>891351811R</t>
  </si>
  <si>
    <t xml:space="preserve">Vyvrtání otvoru do stěny stávající uliční vpusti pro drenážní potrubí D 110 mm </t>
  </si>
  <si>
    <t>617055970</t>
  </si>
  <si>
    <t>75</t>
  </si>
  <si>
    <t>894201281R</t>
  </si>
  <si>
    <t>Dobetonování stěny šachet tl do 200 mm z prostého betonu bez zvýšených nároků na prostředí tř. C 20/25</t>
  </si>
  <si>
    <t>-1241416576</t>
  </si>
  <si>
    <t>"nadbetonování horské vpusti"3,8*0,15*0,15</t>
  </si>
  <si>
    <t>76</t>
  </si>
  <si>
    <t>894502201</t>
  </si>
  <si>
    <t>Bednění stěn šachet pravoúhlých nebo vícehranných oboustranné</t>
  </si>
  <si>
    <t>1546410144</t>
  </si>
  <si>
    <t>"nadbetonování horské vpusti"3,8*0,2*2</t>
  </si>
  <si>
    <t>77</t>
  </si>
  <si>
    <t>899204111R</t>
  </si>
  <si>
    <t>Osazení mříží litinových s rámem nad 150 kg</t>
  </si>
  <si>
    <t>1877748997</t>
  </si>
  <si>
    <t>"zpětné osazení po navýšení horské vpusti"2</t>
  </si>
  <si>
    <t>78</t>
  </si>
  <si>
    <t>899204211</t>
  </si>
  <si>
    <t>Demontáž mříží litinových včetně rámů hmotnosti přes 150 kg</t>
  </si>
  <si>
    <t>1456511999</t>
  </si>
  <si>
    <t>"pro navýšní horslé vpusti"2</t>
  </si>
  <si>
    <t>79</t>
  </si>
  <si>
    <t>899231110R</t>
  </si>
  <si>
    <t>Výšková úprava stávající uliční vpusti mříže</t>
  </si>
  <si>
    <t>-286582349</t>
  </si>
  <si>
    <t>80</t>
  </si>
  <si>
    <t>899331110R</t>
  </si>
  <si>
    <t>Výšková úprava stávajícího uličního poklopu kanalizace</t>
  </si>
  <si>
    <t>-191271159</t>
  </si>
  <si>
    <t>81</t>
  </si>
  <si>
    <t>899431110R</t>
  </si>
  <si>
    <t>Výšková úprava krycího hrnce, šoupěte nebo hydrantu</t>
  </si>
  <si>
    <t>1240962527</t>
  </si>
  <si>
    <t>Ostatní konstrukce a práce, bourání</t>
  </si>
  <si>
    <t>82</t>
  </si>
  <si>
    <t>914111111</t>
  </si>
  <si>
    <t>Montáž svislé dopravní značky do velikosti 1 m2 objímkami na sloupek nebo konzolu</t>
  </si>
  <si>
    <t>-326382297</t>
  </si>
  <si>
    <t>11+7</t>
  </si>
  <si>
    <t>83</t>
  </si>
  <si>
    <t>40444231R</t>
  </si>
  <si>
    <t>značka dopravní svislá informační IP 4b FeZn fól1,EG 7letá 500x500mm</t>
  </si>
  <si>
    <t>-1080549209</t>
  </si>
  <si>
    <t>84</t>
  </si>
  <si>
    <t>40444232R</t>
  </si>
  <si>
    <t>značka dopravní svislá informační IP 11b  FeZn fól1,EG 7letá 500x700mm</t>
  </si>
  <si>
    <t>-254588275</t>
  </si>
  <si>
    <t>85</t>
  </si>
  <si>
    <t>40444233R</t>
  </si>
  <si>
    <t>značka dopravní svislá informační IP 11c  FeZn fól1,EG 7letá 500x700mm</t>
  </si>
  <si>
    <t>23616043</t>
  </si>
  <si>
    <t>86</t>
  </si>
  <si>
    <t>40444244R</t>
  </si>
  <si>
    <t>značka dopravní svislá informační IP 10a FeZn fól1,EG 7letá 500x500mm</t>
  </si>
  <si>
    <t>1854180786</t>
  </si>
  <si>
    <t>87</t>
  </si>
  <si>
    <t>40444001R</t>
  </si>
  <si>
    <t>značka dopravní svislá výstražná FeZn A9 700mm</t>
  </si>
  <si>
    <t>1050133230</t>
  </si>
  <si>
    <t>88</t>
  </si>
  <si>
    <t>40444101</t>
  </si>
  <si>
    <t>značka dopravní svislá zákazová B2 FeZn JAC 500mm</t>
  </si>
  <si>
    <t>-449328036</t>
  </si>
  <si>
    <t>89</t>
  </si>
  <si>
    <t>40444456R</t>
  </si>
  <si>
    <t>značka dopravní dodatková E1 FeZn fól 1, EG 7letá 500x500mm</t>
  </si>
  <si>
    <t>-427936340</t>
  </si>
  <si>
    <t>90</t>
  </si>
  <si>
    <t>40444258R</t>
  </si>
  <si>
    <t>značka dopravní dodatková E8d  FeZn fól 1, EG 7letá 500x150mm</t>
  </si>
  <si>
    <t>-196330874</t>
  </si>
  <si>
    <t>91</t>
  </si>
  <si>
    <t>914511111</t>
  </si>
  <si>
    <t>Montáž sloupku dopravních značek délky do 3,5 m s betonovým základem</t>
  </si>
  <si>
    <t>1943146048</t>
  </si>
  <si>
    <t>92</t>
  </si>
  <si>
    <t>40445230</t>
  </si>
  <si>
    <t>sloupek pro dopravní značku Zn D 70mm v 3,5m</t>
  </si>
  <si>
    <t>-2043874158</t>
  </si>
  <si>
    <t>93</t>
  </si>
  <si>
    <t>914531112</t>
  </si>
  <si>
    <t>Montáž konzoly na zeď velikosti do 1 m2 pro uchycení dopravních značek</t>
  </si>
  <si>
    <t>29585118</t>
  </si>
  <si>
    <t>94</t>
  </si>
  <si>
    <t>40445220</t>
  </si>
  <si>
    <t>držák dopravní značky na stěnu D 60mm</t>
  </si>
  <si>
    <t>-1605712166</t>
  </si>
  <si>
    <t>95</t>
  </si>
  <si>
    <t>915111111</t>
  </si>
  <si>
    <t>Vodorovné dopravní značení dělící čáry souvislé š 125 mm základní bílá barva</t>
  </si>
  <si>
    <t>1356224237</t>
  </si>
  <si>
    <t>"V10a+V10b"61</t>
  </si>
  <si>
    <t>96</t>
  </si>
  <si>
    <t>915611111</t>
  </si>
  <si>
    <t>Předznačení vodorovného liniového značení</t>
  </si>
  <si>
    <t>-286208117</t>
  </si>
  <si>
    <t>97</t>
  </si>
  <si>
    <t>916231213</t>
  </si>
  <si>
    <t>Osazení chodníkového obrubníku betonového stojatého s boční opěrou do lože z betonu prostého</t>
  </si>
  <si>
    <t>487364170</t>
  </si>
  <si>
    <t>98</t>
  </si>
  <si>
    <t>59217017</t>
  </si>
  <si>
    <t>obrubník betonový chodníkový 1000x100x250mm</t>
  </si>
  <si>
    <t>-1892964897</t>
  </si>
  <si>
    <t>99</t>
  </si>
  <si>
    <t>916331112</t>
  </si>
  <si>
    <t>Osazení zahradního obrubníku betonového do lože z betonu s boční opěrou</t>
  </si>
  <si>
    <t>-786802504</t>
  </si>
  <si>
    <t>100</t>
  </si>
  <si>
    <t>59217036</t>
  </si>
  <si>
    <t>obrubník betonový parkový přírodní 500x80x250mm</t>
  </si>
  <si>
    <t>974303325</t>
  </si>
  <si>
    <t>101</t>
  </si>
  <si>
    <t>919121221</t>
  </si>
  <si>
    <t>Těsnění spár zálivkou za studena pro komůrky š 15 mm hl 20 mm bez těsnicího profilu</t>
  </si>
  <si>
    <t>-785085699</t>
  </si>
  <si>
    <t>"napojení na stávaj.komunikace III.třídy"7</t>
  </si>
  <si>
    <t>"napojení na stávaj.komunikace panelové"16</t>
  </si>
  <si>
    <t>102</t>
  </si>
  <si>
    <t>919721285R</t>
  </si>
  <si>
    <t>Geomříž pro vyztužení stávajícího asfaltového povrchu z polyesterového vlákna opatřeného polymerovým oplášťováním</t>
  </si>
  <si>
    <t>-1407503157</t>
  </si>
  <si>
    <t>103</t>
  </si>
  <si>
    <t>919731112</t>
  </si>
  <si>
    <t>Zarovnání styčné plochy podkladu nebo krytu z betonu tl do 150 mm</t>
  </si>
  <si>
    <t>-643575774</t>
  </si>
  <si>
    <t>"chodník před byt.domem čp.128"2</t>
  </si>
  <si>
    <t>104</t>
  </si>
  <si>
    <t>919731121</t>
  </si>
  <si>
    <t>Zarovnání styčné plochy podkladu nebo krytu živičného tl do 50 mm</t>
  </si>
  <si>
    <t>-52385465</t>
  </si>
  <si>
    <t>"napojení na stávaj.komunikace III.třídy"7*2</t>
  </si>
  <si>
    <t>105</t>
  </si>
  <si>
    <t>919731122</t>
  </si>
  <si>
    <t>Zarovnání styčné plochy podkladu nebo krytu živičného tl do 100 mm</t>
  </si>
  <si>
    <t>-858723178</t>
  </si>
  <si>
    <t>106</t>
  </si>
  <si>
    <t>919735111</t>
  </si>
  <si>
    <t>Řezání stávajícího živičného krytu hl do 50 mm</t>
  </si>
  <si>
    <t>-639239336</t>
  </si>
  <si>
    <t>107</t>
  </si>
  <si>
    <t>919735112</t>
  </si>
  <si>
    <t>Řezání stávajícího živičného krytu hl do 100 mm</t>
  </si>
  <si>
    <t>-442590628</t>
  </si>
  <si>
    <t>108</t>
  </si>
  <si>
    <t>919735122</t>
  </si>
  <si>
    <t>Řezání stávajícího betonového krytu hl do 100 mm</t>
  </si>
  <si>
    <t>548398856</t>
  </si>
  <si>
    <t>109</t>
  </si>
  <si>
    <t>919735123</t>
  </si>
  <si>
    <t>Řezání stávajícího betonového krytu hl do 150 mm</t>
  </si>
  <si>
    <t>951860326</t>
  </si>
  <si>
    <t>110</t>
  </si>
  <si>
    <t>935111111</t>
  </si>
  <si>
    <t>Osazení příkopového žlabu do štěrkopísku tl 100 mm z betonových tvárnic š 500 mm</t>
  </si>
  <si>
    <t>-401269165</t>
  </si>
  <si>
    <t>111</t>
  </si>
  <si>
    <t>59227724</t>
  </si>
  <si>
    <t>žlab dvouvrstvý vibrolisovaný pro povrchové odvodnění betonový 70/100x280x210mm</t>
  </si>
  <si>
    <t>-616660159</t>
  </si>
  <si>
    <t>"spotřeba 3,6ks/bm"142*3,6</t>
  </si>
  <si>
    <t>112</t>
  </si>
  <si>
    <t>935111112</t>
  </si>
  <si>
    <t>Osazení příkopového žlabu do štěrkopísku tl 100 mm z betonových desek</t>
  </si>
  <si>
    <t>1757002066</t>
  </si>
  <si>
    <t>"příložná deska příkop.žlabu"142*0,5*2</t>
  </si>
  <si>
    <t>113</t>
  </si>
  <si>
    <t>59227725R</t>
  </si>
  <si>
    <t>příložná deska žlabu vibrolisovaná pro povrchové odvodnění betonová 80x500x330mm</t>
  </si>
  <si>
    <t>2115123215</t>
  </si>
  <si>
    <t>"spotřeba 3,03 ks/bm"142*3,03*2</t>
  </si>
  <si>
    <t>114</t>
  </si>
  <si>
    <t>966051111</t>
  </si>
  <si>
    <t>Bourání betonových palisád osazovaných v řadě</t>
  </si>
  <si>
    <t>760632378</t>
  </si>
  <si>
    <t>"chodník k vlakové zastávce"0,5</t>
  </si>
  <si>
    <t>115</t>
  </si>
  <si>
    <t>979054451</t>
  </si>
  <si>
    <t>Očištění vybouraných zámkových dlaždic s původním spárováním z kameniva těženého</t>
  </si>
  <si>
    <t>-1887516047</t>
  </si>
  <si>
    <t>"rozebraná dlažba pro zpětné položení"</t>
  </si>
  <si>
    <t>997</t>
  </si>
  <si>
    <t>Přesun sutě</t>
  </si>
  <si>
    <t>116</t>
  </si>
  <si>
    <t>997221131</t>
  </si>
  <si>
    <t>Vodorovná doprava vybouraných hmot nošením do 50 m</t>
  </si>
  <si>
    <t>-334213546</t>
  </si>
  <si>
    <t>"rozebraná dlažba na mezideponii"2</t>
  </si>
  <si>
    <t>117</t>
  </si>
  <si>
    <t>997221139</t>
  </si>
  <si>
    <t>Příplatek ZKD 10 m u vodorovné dopravy vybouraných hmot nošením</t>
  </si>
  <si>
    <t>-567444657</t>
  </si>
  <si>
    <t>"rozebraná dlažba na mezideponii"2*15</t>
  </si>
  <si>
    <t>118</t>
  </si>
  <si>
    <t>997221551</t>
  </si>
  <si>
    <t>Vodorovná doprava suti ze sypkých materiálů do 1 km</t>
  </si>
  <si>
    <t>-748736884</t>
  </si>
  <si>
    <t>"kamenivo"478,84</t>
  </si>
  <si>
    <t>119</t>
  </si>
  <si>
    <t>997221559</t>
  </si>
  <si>
    <t>Příplatek ZKD 1 km u vodorovné dopravy suti ze sypkých materiálů</t>
  </si>
  <si>
    <t>786811837</t>
  </si>
  <si>
    <t>120</t>
  </si>
  <si>
    <t>997221561</t>
  </si>
  <si>
    <t>Vodorovná doprava suti z kusových materiálů do 1 km</t>
  </si>
  <si>
    <t>594236892</t>
  </si>
  <si>
    <t>"dlažby"7,233-"dlažba na mezideponii"2</t>
  </si>
  <si>
    <t>"betony"2,066</t>
  </si>
  <si>
    <t>"obrubníky"2,188</t>
  </si>
  <si>
    <t>"palisády"1,3</t>
  </si>
  <si>
    <t>"živice"268,93</t>
  </si>
  <si>
    <t>121</t>
  </si>
  <si>
    <t>997221569</t>
  </si>
  <si>
    <t>Příplatek ZKD 1 km u vodorovné dopravy suti z kusových materiálů</t>
  </si>
  <si>
    <t>-2119632900</t>
  </si>
  <si>
    <t>122</t>
  </si>
  <si>
    <t>997221815</t>
  </si>
  <si>
    <t>Poplatek za uložení na skládce (skládkovné) stavebního odpadu betonového kód odpadu 170 101</t>
  </si>
  <si>
    <t>-105451279</t>
  </si>
  <si>
    <t>123</t>
  </si>
  <si>
    <t>997221825</t>
  </si>
  <si>
    <t>Poplatek za uložení na skládce (skládkovné) stavebního odpadu železobetonového kód odpadu 170 101</t>
  </si>
  <si>
    <t>-1102734872</t>
  </si>
  <si>
    <t>124</t>
  </si>
  <si>
    <t>997221845</t>
  </si>
  <si>
    <t>Poplatek za uložení na skládce (skládkovné) odpadu asfaltového bez dehtu kód odpadu 170 302</t>
  </si>
  <si>
    <t>-880696281</t>
  </si>
  <si>
    <t>125</t>
  </si>
  <si>
    <t>997221855</t>
  </si>
  <si>
    <t>Poplatek za uložení na skládce (skládkovné) zeminy a kameniva kód odpadu 170 504</t>
  </si>
  <si>
    <t>-1161497588</t>
  </si>
  <si>
    <t>998</t>
  </si>
  <si>
    <t>Přesun hmot</t>
  </si>
  <si>
    <t>126</t>
  </si>
  <si>
    <t>998225111</t>
  </si>
  <si>
    <t>Přesun hmot pro pozemní komunikace s krytem z kamene, monolitickým betonovým nebo živičným</t>
  </si>
  <si>
    <t>209543580</t>
  </si>
  <si>
    <t>127</t>
  </si>
  <si>
    <t>998225191</t>
  </si>
  <si>
    <t>Příplatek k přesunu hmot pro pozemní komunikace s krytem z kamene, živičným, betonovým do 1000 m</t>
  </si>
  <si>
    <t>516908032</t>
  </si>
  <si>
    <t>128</t>
  </si>
  <si>
    <t>998229112</t>
  </si>
  <si>
    <t>Přesun hmot ruční pro pozemní komunikace s krytem dlážděným na vzdálenost do 50 m</t>
  </si>
  <si>
    <t>-937241089</t>
  </si>
  <si>
    <t>"rozebraná dlažba z mezideponie"2</t>
  </si>
  <si>
    <t>129</t>
  </si>
  <si>
    <t>998229121</t>
  </si>
  <si>
    <t>Příplatek k ručnímu přesunu hmot pro pro pozemní komunikace za zvětšený přesun ZKD 50 m</t>
  </si>
  <si>
    <t>1850278255</t>
  </si>
  <si>
    <t>"rozebraná dlažba z mezideponie"2*15</t>
  </si>
  <si>
    <t>Práce a dodávky M</t>
  </si>
  <si>
    <t>46-M</t>
  </si>
  <si>
    <t>Zemní práce při extr.mont.pracích</t>
  </si>
  <si>
    <t>130</t>
  </si>
  <si>
    <t>460110001R</t>
  </si>
  <si>
    <t>Sonda pro vyhledání kabelů - výkop</t>
  </si>
  <si>
    <t>1879446480</t>
  </si>
  <si>
    <t>131</t>
  </si>
  <si>
    <t>460110101R</t>
  </si>
  <si>
    <t>Sonda pro vyhledání kabelů - zához</t>
  </si>
  <si>
    <t>1533269863</t>
  </si>
  <si>
    <t>132</t>
  </si>
  <si>
    <t>460150133</t>
  </si>
  <si>
    <t>Hloubení kabelových zapažených i nezapažených rýh ručně š 35 cm, hl 50 cm, v hornině tř 3</t>
  </si>
  <si>
    <t>544373038</t>
  </si>
  <si>
    <t>"pro ochranu kabelů"315</t>
  </si>
  <si>
    <t>133</t>
  </si>
  <si>
    <t>460510203</t>
  </si>
  <si>
    <t>Kanály do rýhy neasfaltované z prefabrikovaných betonových žlabů rozměrů 23x18,5/13x13 cm</t>
  </si>
  <si>
    <t>196413570</t>
  </si>
  <si>
    <t>134</t>
  </si>
  <si>
    <t>460561710R</t>
  </si>
  <si>
    <t xml:space="preserve">Zásyp kabelových rýh štěrkodrtí se zhutněním - ručně </t>
  </si>
  <si>
    <t>-1904322830</t>
  </si>
  <si>
    <t>"výkopy"315*0,35*0,5</t>
  </si>
  <si>
    <t>-"žlaby"315*0,23*0,2</t>
  </si>
  <si>
    <t>135</t>
  </si>
  <si>
    <t>460600023</t>
  </si>
  <si>
    <t>Vodorovné přemístění horniny jakékoliv třídy do 1000 m</t>
  </si>
  <si>
    <t>868516496</t>
  </si>
  <si>
    <t>"výkopy na skládku"315*0,35*0,5</t>
  </si>
  <si>
    <t>136</t>
  </si>
  <si>
    <t>460600031</t>
  </si>
  <si>
    <t>Příplatek k vodorovnému přemístění horniny za každých dalších 1000 m</t>
  </si>
  <si>
    <t>-852111002</t>
  </si>
  <si>
    <t>137</t>
  </si>
  <si>
    <t>460600075R</t>
  </si>
  <si>
    <t>1325812236</t>
  </si>
  <si>
    <t>VRN</t>
  </si>
  <si>
    <t>Vedlejší rozpočtové náklady</t>
  </si>
  <si>
    <t>VRN1</t>
  </si>
  <si>
    <t>Průzkumné, geodetické a projektové práce</t>
  </si>
  <si>
    <t>138</t>
  </si>
  <si>
    <t>011114000</t>
  </si>
  <si>
    <t>Inženýrsko-geologický průzkum</t>
  </si>
  <si>
    <t>soubor</t>
  </si>
  <si>
    <t>1024</t>
  </si>
  <si>
    <t>-1338520588</t>
  </si>
  <si>
    <t>139</t>
  </si>
  <si>
    <t>011503000</t>
  </si>
  <si>
    <t>Stavební průzkum- pasportizace objektů a staveb v místě stavby</t>
  </si>
  <si>
    <t>-1825860580</t>
  </si>
  <si>
    <t>140</t>
  </si>
  <si>
    <t>012002000</t>
  </si>
  <si>
    <t>Geodetické práce</t>
  </si>
  <si>
    <t>-2008578908</t>
  </si>
  <si>
    <t>141</t>
  </si>
  <si>
    <t>013254000</t>
  </si>
  <si>
    <t>Dokumentace skutečného provedení stavby</t>
  </si>
  <si>
    <t>846324680</t>
  </si>
  <si>
    <t>142</t>
  </si>
  <si>
    <t>014003000</t>
  </si>
  <si>
    <t>Vytyčení inženýrských sítí</t>
  </si>
  <si>
    <t>-2072732681</t>
  </si>
  <si>
    <t>VRN3</t>
  </si>
  <si>
    <t>Zařízení staveniště</t>
  </si>
  <si>
    <t>143</t>
  </si>
  <si>
    <t>030001000</t>
  </si>
  <si>
    <t>-1485539073</t>
  </si>
  <si>
    <t>VRN4</t>
  </si>
  <si>
    <t>Inženýrská činnost</t>
  </si>
  <si>
    <t>144</t>
  </si>
  <si>
    <t>043154000</t>
  </si>
  <si>
    <t>Zkoušky hutnicí</t>
  </si>
  <si>
    <t>1589987789</t>
  </si>
  <si>
    <t>145</t>
  </si>
  <si>
    <t>045002000</t>
  </si>
  <si>
    <t>Kompletační a koordinační činnost</t>
  </si>
  <si>
    <t>133579230</t>
  </si>
  <si>
    <t>VRN7</t>
  </si>
  <si>
    <t>Provozní vlivy</t>
  </si>
  <si>
    <t>146</t>
  </si>
  <si>
    <t>072103001</t>
  </si>
  <si>
    <t>Projednání DIO a zajištění DIR komunikace II.a III. třídy</t>
  </si>
  <si>
    <t>-1017955047</t>
  </si>
  <si>
    <t>147</t>
  </si>
  <si>
    <t>072103011</t>
  </si>
  <si>
    <t>Zajištění DIO komunikace II. a III. třídy - dopravní značení po dobu stavby</t>
  </si>
  <si>
    <t>391548710</t>
  </si>
  <si>
    <t>148</t>
  </si>
  <si>
    <t>075002000</t>
  </si>
  <si>
    <t>Ochranná pásma</t>
  </si>
  <si>
    <t>-1582559482</t>
  </si>
  <si>
    <t>VRN9</t>
  </si>
  <si>
    <t>Ostatní náklady</t>
  </si>
  <si>
    <t>149</t>
  </si>
  <si>
    <t>091704000</t>
  </si>
  <si>
    <t>Náklady na údržbu veřejných komunikací v místě vjezdu a výjezdu ze staveniště po dobu výstavby</t>
  </si>
  <si>
    <t>974477088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</si>
</sst>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305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20" fillId="0" borderId="4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3" fillId="4" borderId="0" xfId="0" applyFont="1" applyFill="1" applyAlignment="1" applyProtection="1">
      <alignment horizontal="center" vertical="center"/>
    </xf>
    <xf numFmtId="0" fontId="24" fillId="0" borderId="16" xfId="0" applyFont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1" fillId="0" borderId="14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2" xfId="0" applyBorder="1" applyProtection="1">
      <protection locked="0"/>
    </xf>
    <xf numFmtId="0" fontId="14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  <protection locked="0"/>
    </xf>
    <xf numFmtId="165" fontId="2" fillId="0" borderId="0" xfId="0" applyNumberFormat="1" applyFont="1" applyAlignment="1">
      <alignment horizontal="left" vertical="center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18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0" fontId="0" fillId="4" borderId="7" xfId="0" applyFont="1" applyFill="1" applyBorder="1" applyAlignment="1" applyProtection="1">
      <alignment vertical="center"/>
      <protection locked="0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4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 applyProtection="1">
      <alignment vertical="center"/>
      <protection locked="0"/>
    </xf>
    <xf numFmtId="0" fontId="23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0" fillId="4" borderId="0" xfId="0" applyFont="1" applyFill="1" applyAlignment="1" applyProtection="1">
      <alignment vertical="center"/>
      <protection locked="0"/>
    </xf>
    <xf numFmtId="0" fontId="23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3" xfId="0" applyFont="1" applyBorder="1" applyAlignment="1" applyProtection="1">
      <alignment horizontal="center" vertical="center" wrapText="1"/>
    </xf>
    <xf numFmtId="0" fontId="23" fillId="4" borderId="16" xfId="0" applyFont="1" applyFill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  <protection locked="0"/>
    </xf>
    <xf numFmtId="0" fontId="23" fillId="4" borderId="18" xfId="0" applyFont="1" applyFill="1" applyBorder="1" applyAlignment="1" applyProtection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4" fontId="25" fillId="0" borderId="0" xfId="0" applyNumberFormat="1" applyFont="1" applyAlignment="1" applyProtection="1"/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2" xfId="0" applyFont="1" applyBorder="1" applyAlignment="1" applyProtection="1">
      <alignment horizontal="center" vertical="center"/>
    </xf>
    <xf numFmtId="49" fontId="23" fillId="0" borderId="22" xfId="0" applyNumberFormat="1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left" vertical="center" wrapText="1"/>
    </xf>
    <xf numFmtId="0" fontId="23" fillId="0" borderId="22" xfId="0" applyFont="1" applyBorder="1" applyAlignment="1" applyProtection="1">
      <alignment horizontal="center" vertical="center" wrapText="1"/>
    </xf>
    <xf numFmtId="167" fontId="23" fillId="0" borderId="22" xfId="0" applyNumberFormat="1" applyFont="1" applyBorder="1" applyAlignment="1" applyProtection="1">
      <alignment vertical="center"/>
    </xf>
    <xf numFmtId="4" fontId="23" fillId="2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5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5" fillId="0" borderId="22" xfId="0" applyFont="1" applyBorder="1" applyAlignment="1" applyProtection="1">
      <alignment horizontal="center" vertical="center"/>
    </xf>
    <xf numFmtId="49" fontId="35" fillId="0" borderId="22" xfId="0" applyNumberFormat="1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center" vertical="center" wrapText="1"/>
    </xf>
    <xf numFmtId="167" fontId="35" fillId="0" borderId="22" xfId="0" applyNumberFormat="1" applyFont="1" applyBorder="1" applyAlignment="1" applyProtection="1">
      <alignment vertical="center"/>
    </xf>
    <xf numFmtId="4" fontId="35" fillId="2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</xf>
    <xf numFmtId="0" fontId="36" fillId="0" borderId="3" xfId="0" applyFont="1" applyBorder="1" applyAlignment="1">
      <alignment vertical="center"/>
    </xf>
    <xf numFmtId="0" fontId="35" fillId="2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2" fillId="0" borderId="3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0" fontId="12" fillId="0" borderId="0" xfId="0" applyFont="1" applyAlignment="1" applyProtection="1">
      <alignment vertical="center"/>
      <protection locked="0"/>
    </xf>
    <xf numFmtId="0" fontId="12" fillId="0" borderId="3" xfId="0" applyFont="1" applyBorder="1" applyAlignment="1">
      <alignment vertical="center"/>
    </xf>
    <xf numFmtId="0" fontId="12" fillId="0" borderId="14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5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24" fillId="2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4" fillId="0" borderId="20" xfId="0" applyNumberFormat="1" applyFont="1" applyBorder="1" applyAlignment="1" applyProtection="1">
      <alignment vertical="center"/>
    </xf>
    <xf numFmtId="166" fontId="24" fillId="0" borderId="21" xfId="0" applyNumberFormat="1" applyFont="1" applyBorder="1" applyAlignment="1" applyProtection="1">
      <alignment vertical="center"/>
    </xf>
    <xf numFmtId="4" fontId="19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7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4" fontId="18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0" xfId="0"/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14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23" fillId="4" borderId="6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left"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right" vertical="center"/>
    </xf>
    <xf numFmtId="0" fontId="23" fillId="4" borderId="8" xfId="0" applyFont="1" applyFill="1" applyBorder="1" applyAlignment="1" applyProtection="1">
      <alignment horizontal="left" vertical="center"/>
    </xf>
    <xf numFmtId="4" fontId="28" fillId="0" borderId="0" xfId="0" applyNumberFormat="1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right" vertical="center"/>
    </xf>
    <xf numFmtId="164" fontId="1" fillId="0" borderId="0" xfId="0" applyNumberFormat="1" applyFont="1" applyAlignment="1" applyProtection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tabSelected="1" workbookViewId="0"/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ht="36.950000000000003" customHeight="1">
      <c r="AR2" s="269"/>
      <c r="AS2" s="269"/>
      <c r="AT2" s="269"/>
      <c r="AU2" s="269"/>
      <c r="AV2" s="269"/>
      <c r="AW2" s="269"/>
      <c r="AX2" s="269"/>
      <c r="AY2" s="269"/>
      <c r="AZ2" s="269"/>
      <c r="BA2" s="269"/>
      <c r="BB2" s="269"/>
      <c r="BC2" s="269"/>
      <c r="BD2" s="269"/>
      <c r="BE2" s="269"/>
      <c r="BS2" s="17" t="s">
        <v>6</v>
      </c>
      <c r="BT2" s="17" t="s">
        <v>7</v>
      </c>
    </row>
    <row r="3" spans="1:74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ht="24.95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pans="1:74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91" t="s">
        <v>14</v>
      </c>
      <c r="L5" s="292"/>
      <c r="M5" s="292"/>
      <c r="N5" s="292"/>
      <c r="O5" s="292"/>
      <c r="P5" s="292"/>
      <c r="Q5" s="292"/>
      <c r="R5" s="292"/>
      <c r="S5" s="292"/>
      <c r="T5" s="292"/>
      <c r="U5" s="292"/>
      <c r="V5" s="292"/>
      <c r="W5" s="292"/>
      <c r="X5" s="292"/>
      <c r="Y5" s="292"/>
      <c r="Z5" s="292"/>
      <c r="AA5" s="292"/>
      <c r="AB5" s="292"/>
      <c r="AC5" s="292"/>
      <c r="AD5" s="292"/>
      <c r="AE5" s="292"/>
      <c r="AF5" s="292"/>
      <c r="AG5" s="292"/>
      <c r="AH5" s="292"/>
      <c r="AI5" s="292"/>
      <c r="AJ5" s="292"/>
      <c r="AK5" s="292"/>
      <c r="AL5" s="292"/>
      <c r="AM5" s="292"/>
      <c r="AN5" s="292"/>
      <c r="AO5" s="292"/>
      <c r="AP5" s="22"/>
      <c r="AQ5" s="22"/>
      <c r="AR5" s="20"/>
      <c r="BE5" s="260" t="s">
        <v>15</v>
      </c>
      <c r="BS5" s="17" t="s">
        <v>6</v>
      </c>
    </row>
    <row r="6" spans="1:74" ht="36.950000000000003" customHeight="1">
      <c r="B6" s="21"/>
      <c r="C6" s="22"/>
      <c r="D6" s="28" t="s">
        <v>16</v>
      </c>
      <c r="E6" s="22"/>
      <c r="F6" s="22"/>
      <c r="G6" s="22"/>
      <c r="H6" s="22"/>
      <c r="I6" s="22"/>
      <c r="J6" s="22"/>
      <c r="K6" s="293" t="s">
        <v>17</v>
      </c>
      <c r="L6" s="292"/>
      <c r="M6" s="292"/>
      <c r="N6" s="292"/>
      <c r="O6" s="292"/>
      <c r="P6" s="292"/>
      <c r="Q6" s="292"/>
      <c r="R6" s="292"/>
      <c r="S6" s="292"/>
      <c r="T6" s="292"/>
      <c r="U6" s="292"/>
      <c r="V6" s="292"/>
      <c r="W6" s="292"/>
      <c r="X6" s="292"/>
      <c r="Y6" s="292"/>
      <c r="Z6" s="292"/>
      <c r="AA6" s="292"/>
      <c r="AB6" s="292"/>
      <c r="AC6" s="292"/>
      <c r="AD6" s="292"/>
      <c r="AE6" s="292"/>
      <c r="AF6" s="292"/>
      <c r="AG6" s="292"/>
      <c r="AH6" s="292"/>
      <c r="AI6" s="292"/>
      <c r="AJ6" s="292"/>
      <c r="AK6" s="292"/>
      <c r="AL6" s="292"/>
      <c r="AM6" s="292"/>
      <c r="AN6" s="292"/>
      <c r="AO6" s="292"/>
      <c r="AP6" s="22"/>
      <c r="AQ6" s="22"/>
      <c r="AR6" s="20"/>
      <c r="BE6" s="261"/>
      <c r="BS6" s="17" t="s">
        <v>6</v>
      </c>
    </row>
    <row r="7" spans="1:74" ht="12" customHeight="1">
      <c r="B7" s="21"/>
      <c r="C7" s="22"/>
      <c r="D7" s="29" t="s">
        <v>18</v>
      </c>
      <c r="E7" s="22"/>
      <c r="F7" s="22"/>
      <c r="G7" s="22"/>
      <c r="H7" s="22"/>
      <c r="I7" s="22"/>
      <c r="J7" s="22"/>
      <c r="K7" s="27" t="s">
        <v>19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9" t="s">
        <v>20</v>
      </c>
      <c r="AL7" s="22"/>
      <c r="AM7" s="22"/>
      <c r="AN7" s="27" t="s">
        <v>1</v>
      </c>
      <c r="AO7" s="22"/>
      <c r="AP7" s="22"/>
      <c r="AQ7" s="22"/>
      <c r="AR7" s="20"/>
      <c r="BE7" s="261"/>
      <c r="BS7" s="17" t="s">
        <v>6</v>
      </c>
    </row>
    <row r="8" spans="1:74" ht="12" customHeight="1">
      <c r="B8" s="21"/>
      <c r="C8" s="22"/>
      <c r="D8" s="29" t="s">
        <v>21</v>
      </c>
      <c r="E8" s="22"/>
      <c r="F8" s="22"/>
      <c r="G8" s="22"/>
      <c r="H8" s="22"/>
      <c r="I8" s="22"/>
      <c r="J8" s="22"/>
      <c r="K8" s="27" t="s">
        <v>22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9" t="s">
        <v>23</v>
      </c>
      <c r="AL8" s="22"/>
      <c r="AM8" s="22"/>
      <c r="AN8" s="30" t="s">
        <v>24</v>
      </c>
      <c r="AO8" s="22"/>
      <c r="AP8" s="22"/>
      <c r="AQ8" s="22"/>
      <c r="AR8" s="20"/>
      <c r="BE8" s="261"/>
      <c r="BS8" s="17" t="s">
        <v>6</v>
      </c>
    </row>
    <row r="9" spans="1:74" ht="14.45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261"/>
      <c r="BS9" s="17" t="s">
        <v>6</v>
      </c>
    </row>
    <row r="10" spans="1:74" ht="12" customHeight="1">
      <c r="B10" s="21"/>
      <c r="C10" s="22"/>
      <c r="D10" s="29" t="s">
        <v>25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9" t="s">
        <v>26</v>
      </c>
      <c r="AL10" s="22"/>
      <c r="AM10" s="22"/>
      <c r="AN10" s="27" t="s">
        <v>1</v>
      </c>
      <c r="AO10" s="22"/>
      <c r="AP10" s="22"/>
      <c r="AQ10" s="22"/>
      <c r="AR10" s="20"/>
      <c r="BE10" s="261"/>
      <c r="BS10" s="17" t="s">
        <v>6</v>
      </c>
    </row>
    <row r="11" spans="1:74" ht="18.399999999999999" customHeight="1">
      <c r="B11" s="21"/>
      <c r="C11" s="22"/>
      <c r="D11" s="22"/>
      <c r="E11" s="27" t="s">
        <v>27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9" t="s">
        <v>28</v>
      </c>
      <c r="AL11" s="22"/>
      <c r="AM11" s="22"/>
      <c r="AN11" s="27" t="s">
        <v>1</v>
      </c>
      <c r="AO11" s="22"/>
      <c r="AP11" s="22"/>
      <c r="AQ11" s="22"/>
      <c r="AR11" s="20"/>
      <c r="BE11" s="261"/>
      <c r="BS11" s="17" t="s">
        <v>6</v>
      </c>
    </row>
    <row r="12" spans="1:74" ht="6.95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261"/>
      <c r="BS12" s="17" t="s">
        <v>6</v>
      </c>
    </row>
    <row r="13" spans="1:74" ht="12" customHeight="1">
      <c r="B13" s="21"/>
      <c r="C13" s="22"/>
      <c r="D13" s="29" t="s">
        <v>29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9" t="s">
        <v>26</v>
      </c>
      <c r="AL13" s="22"/>
      <c r="AM13" s="22"/>
      <c r="AN13" s="31" t="s">
        <v>30</v>
      </c>
      <c r="AO13" s="22"/>
      <c r="AP13" s="22"/>
      <c r="AQ13" s="22"/>
      <c r="AR13" s="20"/>
      <c r="BE13" s="261"/>
      <c r="BS13" s="17" t="s">
        <v>6</v>
      </c>
    </row>
    <row r="14" spans="1:74" ht="12.75">
      <c r="B14" s="21"/>
      <c r="C14" s="22"/>
      <c r="D14" s="22"/>
      <c r="E14" s="294" t="s">
        <v>30</v>
      </c>
      <c r="F14" s="295"/>
      <c r="G14" s="295"/>
      <c r="H14" s="295"/>
      <c r="I14" s="295"/>
      <c r="J14" s="295"/>
      <c r="K14" s="295"/>
      <c r="L14" s="295"/>
      <c r="M14" s="295"/>
      <c r="N14" s="295"/>
      <c r="O14" s="295"/>
      <c r="P14" s="295"/>
      <c r="Q14" s="295"/>
      <c r="R14" s="295"/>
      <c r="S14" s="295"/>
      <c r="T14" s="295"/>
      <c r="U14" s="295"/>
      <c r="V14" s="295"/>
      <c r="W14" s="295"/>
      <c r="X14" s="295"/>
      <c r="Y14" s="295"/>
      <c r="Z14" s="295"/>
      <c r="AA14" s="295"/>
      <c r="AB14" s="295"/>
      <c r="AC14" s="295"/>
      <c r="AD14" s="295"/>
      <c r="AE14" s="295"/>
      <c r="AF14" s="295"/>
      <c r="AG14" s="295"/>
      <c r="AH14" s="295"/>
      <c r="AI14" s="295"/>
      <c r="AJ14" s="295"/>
      <c r="AK14" s="29" t="s">
        <v>28</v>
      </c>
      <c r="AL14" s="22"/>
      <c r="AM14" s="22"/>
      <c r="AN14" s="31" t="s">
        <v>30</v>
      </c>
      <c r="AO14" s="22"/>
      <c r="AP14" s="22"/>
      <c r="AQ14" s="22"/>
      <c r="AR14" s="20"/>
      <c r="BE14" s="261"/>
      <c r="BS14" s="17" t="s">
        <v>6</v>
      </c>
    </row>
    <row r="15" spans="1:74" ht="6.95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261"/>
      <c r="BS15" s="17" t="s">
        <v>4</v>
      </c>
    </row>
    <row r="16" spans="1:74" ht="12" customHeight="1">
      <c r="B16" s="21"/>
      <c r="C16" s="22"/>
      <c r="D16" s="29" t="s">
        <v>31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9" t="s">
        <v>26</v>
      </c>
      <c r="AL16" s="22"/>
      <c r="AM16" s="22"/>
      <c r="AN16" s="27" t="s">
        <v>1</v>
      </c>
      <c r="AO16" s="22"/>
      <c r="AP16" s="22"/>
      <c r="AQ16" s="22"/>
      <c r="AR16" s="20"/>
      <c r="BE16" s="261"/>
      <c r="BS16" s="17" t="s">
        <v>4</v>
      </c>
    </row>
    <row r="17" spans="2:71" ht="18.399999999999999" customHeight="1">
      <c r="B17" s="21"/>
      <c r="C17" s="22"/>
      <c r="D17" s="22"/>
      <c r="E17" s="27" t="s">
        <v>32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9" t="s">
        <v>28</v>
      </c>
      <c r="AL17" s="22"/>
      <c r="AM17" s="22"/>
      <c r="AN17" s="27" t="s">
        <v>1</v>
      </c>
      <c r="AO17" s="22"/>
      <c r="AP17" s="22"/>
      <c r="AQ17" s="22"/>
      <c r="AR17" s="20"/>
      <c r="BE17" s="261"/>
      <c r="BS17" s="17" t="s">
        <v>33</v>
      </c>
    </row>
    <row r="18" spans="2:71" ht="6.95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261"/>
      <c r="BS18" s="17" t="s">
        <v>6</v>
      </c>
    </row>
    <row r="19" spans="2:71" ht="12" customHeight="1">
      <c r="B19" s="21"/>
      <c r="C19" s="22"/>
      <c r="D19" s="29" t="s">
        <v>34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9" t="s">
        <v>26</v>
      </c>
      <c r="AL19" s="22"/>
      <c r="AM19" s="22"/>
      <c r="AN19" s="27" t="s">
        <v>1</v>
      </c>
      <c r="AO19" s="22"/>
      <c r="AP19" s="22"/>
      <c r="AQ19" s="22"/>
      <c r="AR19" s="20"/>
      <c r="BE19" s="261"/>
      <c r="BS19" s="17" t="s">
        <v>6</v>
      </c>
    </row>
    <row r="20" spans="2:71" ht="18.399999999999999" customHeight="1">
      <c r="B20" s="21"/>
      <c r="C20" s="22"/>
      <c r="D20" s="22"/>
      <c r="E20" s="27" t="s">
        <v>32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9" t="s">
        <v>28</v>
      </c>
      <c r="AL20" s="22"/>
      <c r="AM20" s="22"/>
      <c r="AN20" s="27" t="s">
        <v>1</v>
      </c>
      <c r="AO20" s="22"/>
      <c r="AP20" s="22"/>
      <c r="AQ20" s="22"/>
      <c r="AR20" s="20"/>
      <c r="BE20" s="261"/>
      <c r="BS20" s="17" t="s">
        <v>33</v>
      </c>
    </row>
    <row r="21" spans="2:71" ht="6.95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261"/>
    </row>
    <row r="22" spans="2:71" ht="12" customHeight="1">
      <c r="B22" s="21"/>
      <c r="C22" s="22"/>
      <c r="D22" s="29" t="s">
        <v>35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261"/>
    </row>
    <row r="23" spans="2:71" ht="51" customHeight="1">
      <c r="B23" s="21"/>
      <c r="C23" s="22"/>
      <c r="D23" s="22"/>
      <c r="E23" s="296" t="s">
        <v>36</v>
      </c>
      <c r="F23" s="296"/>
      <c r="G23" s="296"/>
      <c r="H23" s="296"/>
      <c r="I23" s="296"/>
      <c r="J23" s="296"/>
      <c r="K23" s="296"/>
      <c r="L23" s="296"/>
      <c r="M23" s="296"/>
      <c r="N23" s="296"/>
      <c r="O23" s="296"/>
      <c r="P23" s="296"/>
      <c r="Q23" s="296"/>
      <c r="R23" s="296"/>
      <c r="S23" s="296"/>
      <c r="T23" s="296"/>
      <c r="U23" s="296"/>
      <c r="V23" s="296"/>
      <c r="W23" s="296"/>
      <c r="X23" s="296"/>
      <c r="Y23" s="296"/>
      <c r="Z23" s="296"/>
      <c r="AA23" s="296"/>
      <c r="AB23" s="296"/>
      <c r="AC23" s="296"/>
      <c r="AD23" s="296"/>
      <c r="AE23" s="296"/>
      <c r="AF23" s="296"/>
      <c r="AG23" s="296"/>
      <c r="AH23" s="296"/>
      <c r="AI23" s="296"/>
      <c r="AJ23" s="296"/>
      <c r="AK23" s="296"/>
      <c r="AL23" s="296"/>
      <c r="AM23" s="296"/>
      <c r="AN23" s="296"/>
      <c r="AO23" s="22"/>
      <c r="AP23" s="22"/>
      <c r="AQ23" s="22"/>
      <c r="AR23" s="20"/>
      <c r="BE23" s="261"/>
    </row>
    <row r="24" spans="2:71" ht="6.95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261"/>
    </row>
    <row r="25" spans="2:71" ht="6.95" customHeight="1">
      <c r="B25" s="21"/>
      <c r="C25" s="2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22"/>
      <c r="AQ25" s="22"/>
      <c r="AR25" s="20"/>
      <c r="BE25" s="261"/>
    </row>
    <row r="26" spans="2:71" s="1" customFormat="1" ht="25.9" customHeight="1">
      <c r="B26" s="34"/>
      <c r="C26" s="35"/>
      <c r="D26" s="36" t="s">
        <v>37</v>
      </c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263">
        <f>ROUND(AG94,2)</f>
        <v>0</v>
      </c>
      <c r="AL26" s="264"/>
      <c r="AM26" s="264"/>
      <c r="AN26" s="264"/>
      <c r="AO26" s="264"/>
      <c r="AP26" s="35"/>
      <c r="AQ26" s="35"/>
      <c r="AR26" s="38"/>
      <c r="BE26" s="261"/>
    </row>
    <row r="27" spans="2:71" s="1" customFormat="1" ht="6.95" customHeight="1">
      <c r="B27" s="34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8"/>
      <c r="BE27" s="261"/>
    </row>
    <row r="28" spans="2:71" s="1" customFormat="1" ht="12.75">
      <c r="B28" s="34"/>
      <c r="C28" s="35"/>
      <c r="D28" s="35"/>
      <c r="E28" s="35"/>
      <c r="F28" s="35"/>
      <c r="G28" s="35"/>
      <c r="H28" s="35"/>
      <c r="I28" s="35"/>
      <c r="J28" s="35"/>
      <c r="K28" s="35"/>
      <c r="L28" s="297" t="s">
        <v>38</v>
      </c>
      <c r="M28" s="297"/>
      <c r="N28" s="297"/>
      <c r="O28" s="297"/>
      <c r="P28" s="297"/>
      <c r="Q28" s="35"/>
      <c r="R28" s="35"/>
      <c r="S28" s="35"/>
      <c r="T28" s="35"/>
      <c r="U28" s="35"/>
      <c r="V28" s="35"/>
      <c r="W28" s="297" t="s">
        <v>39</v>
      </c>
      <c r="X28" s="297"/>
      <c r="Y28" s="297"/>
      <c r="Z28" s="297"/>
      <c r="AA28" s="297"/>
      <c r="AB28" s="297"/>
      <c r="AC28" s="297"/>
      <c r="AD28" s="297"/>
      <c r="AE28" s="297"/>
      <c r="AF28" s="35"/>
      <c r="AG28" s="35"/>
      <c r="AH28" s="35"/>
      <c r="AI28" s="35"/>
      <c r="AJ28" s="35"/>
      <c r="AK28" s="297" t="s">
        <v>40</v>
      </c>
      <c r="AL28" s="297"/>
      <c r="AM28" s="297"/>
      <c r="AN28" s="297"/>
      <c r="AO28" s="297"/>
      <c r="AP28" s="35"/>
      <c r="AQ28" s="35"/>
      <c r="AR28" s="38"/>
      <c r="BE28" s="261"/>
    </row>
    <row r="29" spans="2:71" s="2" customFormat="1" ht="14.45" customHeight="1">
      <c r="B29" s="39"/>
      <c r="C29" s="40"/>
      <c r="D29" s="29" t="s">
        <v>41</v>
      </c>
      <c r="E29" s="40"/>
      <c r="F29" s="29" t="s">
        <v>42</v>
      </c>
      <c r="G29" s="40"/>
      <c r="H29" s="40"/>
      <c r="I29" s="40"/>
      <c r="J29" s="40"/>
      <c r="K29" s="40"/>
      <c r="L29" s="298">
        <v>0.21</v>
      </c>
      <c r="M29" s="259"/>
      <c r="N29" s="259"/>
      <c r="O29" s="259"/>
      <c r="P29" s="259"/>
      <c r="Q29" s="40"/>
      <c r="R29" s="40"/>
      <c r="S29" s="40"/>
      <c r="T29" s="40"/>
      <c r="U29" s="40"/>
      <c r="V29" s="40"/>
      <c r="W29" s="258">
        <f>ROUND(AZ94, 2)</f>
        <v>0</v>
      </c>
      <c r="X29" s="259"/>
      <c r="Y29" s="259"/>
      <c r="Z29" s="259"/>
      <c r="AA29" s="259"/>
      <c r="AB29" s="259"/>
      <c r="AC29" s="259"/>
      <c r="AD29" s="259"/>
      <c r="AE29" s="259"/>
      <c r="AF29" s="40"/>
      <c r="AG29" s="40"/>
      <c r="AH29" s="40"/>
      <c r="AI29" s="40"/>
      <c r="AJ29" s="40"/>
      <c r="AK29" s="258">
        <f>ROUND(AV94, 2)</f>
        <v>0</v>
      </c>
      <c r="AL29" s="259"/>
      <c r="AM29" s="259"/>
      <c r="AN29" s="259"/>
      <c r="AO29" s="259"/>
      <c r="AP29" s="40"/>
      <c r="AQ29" s="40"/>
      <c r="AR29" s="41"/>
      <c r="BE29" s="262"/>
    </row>
    <row r="30" spans="2:71" s="2" customFormat="1" ht="14.45" customHeight="1">
      <c r="B30" s="39"/>
      <c r="C30" s="40"/>
      <c r="D30" s="40"/>
      <c r="E30" s="40"/>
      <c r="F30" s="29" t="s">
        <v>43</v>
      </c>
      <c r="G30" s="40"/>
      <c r="H30" s="40"/>
      <c r="I30" s="40"/>
      <c r="J30" s="40"/>
      <c r="K30" s="40"/>
      <c r="L30" s="298">
        <v>0.15</v>
      </c>
      <c r="M30" s="259"/>
      <c r="N30" s="259"/>
      <c r="O30" s="259"/>
      <c r="P30" s="259"/>
      <c r="Q30" s="40"/>
      <c r="R30" s="40"/>
      <c r="S30" s="40"/>
      <c r="T30" s="40"/>
      <c r="U30" s="40"/>
      <c r="V30" s="40"/>
      <c r="W30" s="258">
        <f>ROUND(BA94, 2)</f>
        <v>0</v>
      </c>
      <c r="X30" s="259"/>
      <c r="Y30" s="259"/>
      <c r="Z30" s="259"/>
      <c r="AA30" s="259"/>
      <c r="AB30" s="259"/>
      <c r="AC30" s="259"/>
      <c r="AD30" s="259"/>
      <c r="AE30" s="259"/>
      <c r="AF30" s="40"/>
      <c r="AG30" s="40"/>
      <c r="AH30" s="40"/>
      <c r="AI30" s="40"/>
      <c r="AJ30" s="40"/>
      <c r="AK30" s="258">
        <f>ROUND(AW94, 2)</f>
        <v>0</v>
      </c>
      <c r="AL30" s="259"/>
      <c r="AM30" s="259"/>
      <c r="AN30" s="259"/>
      <c r="AO30" s="259"/>
      <c r="AP30" s="40"/>
      <c r="AQ30" s="40"/>
      <c r="AR30" s="41"/>
      <c r="BE30" s="262"/>
    </row>
    <row r="31" spans="2:71" s="2" customFormat="1" ht="14.45" hidden="1" customHeight="1">
      <c r="B31" s="39"/>
      <c r="C31" s="40"/>
      <c r="D31" s="40"/>
      <c r="E31" s="40"/>
      <c r="F31" s="29" t="s">
        <v>44</v>
      </c>
      <c r="G31" s="40"/>
      <c r="H31" s="40"/>
      <c r="I31" s="40"/>
      <c r="J31" s="40"/>
      <c r="K31" s="40"/>
      <c r="L31" s="298">
        <v>0.21</v>
      </c>
      <c r="M31" s="259"/>
      <c r="N31" s="259"/>
      <c r="O31" s="259"/>
      <c r="P31" s="259"/>
      <c r="Q31" s="40"/>
      <c r="R31" s="40"/>
      <c r="S31" s="40"/>
      <c r="T31" s="40"/>
      <c r="U31" s="40"/>
      <c r="V31" s="40"/>
      <c r="W31" s="258">
        <f>ROUND(BB94, 2)</f>
        <v>0</v>
      </c>
      <c r="X31" s="259"/>
      <c r="Y31" s="259"/>
      <c r="Z31" s="259"/>
      <c r="AA31" s="259"/>
      <c r="AB31" s="259"/>
      <c r="AC31" s="259"/>
      <c r="AD31" s="259"/>
      <c r="AE31" s="259"/>
      <c r="AF31" s="40"/>
      <c r="AG31" s="40"/>
      <c r="AH31" s="40"/>
      <c r="AI31" s="40"/>
      <c r="AJ31" s="40"/>
      <c r="AK31" s="258">
        <v>0</v>
      </c>
      <c r="AL31" s="259"/>
      <c r="AM31" s="259"/>
      <c r="AN31" s="259"/>
      <c r="AO31" s="259"/>
      <c r="AP31" s="40"/>
      <c r="AQ31" s="40"/>
      <c r="AR31" s="41"/>
      <c r="BE31" s="262"/>
    </row>
    <row r="32" spans="2:71" s="2" customFormat="1" ht="14.45" hidden="1" customHeight="1">
      <c r="B32" s="39"/>
      <c r="C32" s="40"/>
      <c r="D32" s="40"/>
      <c r="E32" s="40"/>
      <c r="F32" s="29" t="s">
        <v>45</v>
      </c>
      <c r="G32" s="40"/>
      <c r="H32" s="40"/>
      <c r="I32" s="40"/>
      <c r="J32" s="40"/>
      <c r="K32" s="40"/>
      <c r="L32" s="298">
        <v>0.15</v>
      </c>
      <c r="M32" s="259"/>
      <c r="N32" s="259"/>
      <c r="O32" s="259"/>
      <c r="P32" s="259"/>
      <c r="Q32" s="40"/>
      <c r="R32" s="40"/>
      <c r="S32" s="40"/>
      <c r="T32" s="40"/>
      <c r="U32" s="40"/>
      <c r="V32" s="40"/>
      <c r="W32" s="258">
        <f>ROUND(BC94, 2)</f>
        <v>0</v>
      </c>
      <c r="X32" s="259"/>
      <c r="Y32" s="259"/>
      <c r="Z32" s="259"/>
      <c r="AA32" s="259"/>
      <c r="AB32" s="259"/>
      <c r="AC32" s="259"/>
      <c r="AD32" s="259"/>
      <c r="AE32" s="259"/>
      <c r="AF32" s="40"/>
      <c r="AG32" s="40"/>
      <c r="AH32" s="40"/>
      <c r="AI32" s="40"/>
      <c r="AJ32" s="40"/>
      <c r="AK32" s="258">
        <v>0</v>
      </c>
      <c r="AL32" s="259"/>
      <c r="AM32" s="259"/>
      <c r="AN32" s="259"/>
      <c r="AO32" s="259"/>
      <c r="AP32" s="40"/>
      <c r="AQ32" s="40"/>
      <c r="AR32" s="41"/>
      <c r="BE32" s="262"/>
    </row>
    <row r="33" spans="2:57" s="2" customFormat="1" ht="14.45" hidden="1" customHeight="1">
      <c r="B33" s="39"/>
      <c r="C33" s="40"/>
      <c r="D33" s="40"/>
      <c r="E33" s="40"/>
      <c r="F33" s="29" t="s">
        <v>46</v>
      </c>
      <c r="G33" s="40"/>
      <c r="H33" s="40"/>
      <c r="I33" s="40"/>
      <c r="J33" s="40"/>
      <c r="K33" s="40"/>
      <c r="L33" s="298">
        <v>0</v>
      </c>
      <c r="M33" s="259"/>
      <c r="N33" s="259"/>
      <c r="O33" s="259"/>
      <c r="P33" s="259"/>
      <c r="Q33" s="40"/>
      <c r="R33" s="40"/>
      <c r="S33" s="40"/>
      <c r="T33" s="40"/>
      <c r="U33" s="40"/>
      <c r="V33" s="40"/>
      <c r="W33" s="258">
        <f>ROUND(BD94, 2)</f>
        <v>0</v>
      </c>
      <c r="X33" s="259"/>
      <c r="Y33" s="259"/>
      <c r="Z33" s="259"/>
      <c r="AA33" s="259"/>
      <c r="AB33" s="259"/>
      <c r="AC33" s="259"/>
      <c r="AD33" s="259"/>
      <c r="AE33" s="259"/>
      <c r="AF33" s="40"/>
      <c r="AG33" s="40"/>
      <c r="AH33" s="40"/>
      <c r="AI33" s="40"/>
      <c r="AJ33" s="40"/>
      <c r="AK33" s="258">
        <v>0</v>
      </c>
      <c r="AL33" s="259"/>
      <c r="AM33" s="259"/>
      <c r="AN33" s="259"/>
      <c r="AO33" s="259"/>
      <c r="AP33" s="40"/>
      <c r="AQ33" s="40"/>
      <c r="AR33" s="41"/>
      <c r="BE33" s="262"/>
    </row>
    <row r="34" spans="2:57" s="1" customFormat="1" ht="6.95" customHeight="1">
      <c r="B34" s="34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8"/>
      <c r="BE34" s="261"/>
    </row>
    <row r="35" spans="2:57" s="1" customFormat="1" ht="25.9" customHeight="1">
      <c r="B35" s="34"/>
      <c r="C35" s="42"/>
      <c r="D35" s="43" t="s">
        <v>47</v>
      </c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5" t="s">
        <v>48</v>
      </c>
      <c r="U35" s="44"/>
      <c r="V35" s="44"/>
      <c r="W35" s="44"/>
      <c r="X35" s="265" t="s">
        <v>49</v>
      </c>
      <c r="Y35" s="266"/>
      <c r="Z35" s="266"/>
      <c r="AA35" s="266"/>
      <c r="AB35" s="266"/>
      <c r="AC35" s="44"/>
      <c r="AD35" s="44"/>
      <c r="AE35" s="44"/>
      <c r="AF35" s="44"/>
      <c r="AG35" s="44"/>
      <c r="AH35" s="44"/>
      <c r="AI35" s="44"/>
      <c r="AJ35" s="44"/>
      <c r="AK35" s="267">
        <f>SUM(AK26:AK33)</f>
        <v>0</v>
      </c>
      <c r="AL35" s="266"/>
      <c r="AM35" s="266"/>
      <c r="AN35" s="266"/>
      <c r="AO35" s="268"/>
      <c r="AP35" s="42"/>
      <c r="AQ35" s="42"/>
      <c r="AR35" s="38"/>
    </row>
    <row r="36" spans="2:57" s="1" customFormat="1" ht="6.95" customHeight="1"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8"/>
    </row>
    <row r="37" spans="2:57" s="1" customFormat="1" ht="14.45" customHeight="1">
      <c r="B37" s="34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8"/>
    </row>
    <row r="38" spans="2:57" ht="14.45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pans="2:57" ht="14.45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pans="2:57" ht="14.45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pans="2:57" ht="14.45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pans="2:57" ht="14.45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pans="2:57" ht="14.45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pans="2:57" ht="14.45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pans="2:57" ht="14.45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pans="2:57" ht="14.45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pans="2:57" ht="14.45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pans="2:57" ht="14.45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pans="2:44" s="1" customFormat="1" ht="14.45" customHeight="1">
      <c r="B49" s="34"/>
      <c r="C49" s="35"/>
      <c r="D49" s="46" t="s">
        <v>50</v>
      </c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6" t="s">
        <v>51</v>
      </c>
      <c r="AI49" s="47"/>
      <c r="AJ49" s="47"/>
      <c r="AK49" s="47"/>
      <c r="AL49" s="47"/>
      <c r="AM49" s="47"/>
      <c r="AN49" s="47"/>
      <c r="AO49" s="47"/>
      <c r="AP49" s="35"/>
      <c r="AQ49" s="35"/>
      <c r="AR49" s="38"/>
    </row>
    <row r="50" spans="2:44" ht="11.25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 spans="2:44" ht="11.25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 spans="2:44" ht="11.25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 spans="2:44" ht="11.25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 spans="2:44" ht="11.25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 spans="2:44" ht="11.2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 spans="2:44" ht="11.25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 spans="2:44" ht="11.25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 spans="2:44" ht="11.25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 spans="2:44" ht="11.25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pans="2:44" s="1" customFormat="1" ht="12.75">
      <c r="B60" s="34"/>
      <c r="C60" s="35"/>
      <c r="D60" s="48" t="s">
        <v>52</v>
      </c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48" t="s">
        <v>53</v>
      </c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48" t="s">
        <v>52</v>
      </c>
      <c r="AI60" s="37"/>
      <c r="AJ60" s="37"/>
      <c r="AK60" s="37"/>
      <c r="AL60" s="37"/>
      <c r="AM60" s="48" t="s">
        <v>53</v>
      </c>
      <c r="AN60" s="37"/>
      <c r="AO60" s="37"/>
      <c r="AP60" s="35"/>
      <c r="AQ60" s="35"/>
      <c r="AR60" s="38"/>
    </row>
    <row r="61" spans="2:44" ht="11.25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 spans="2:44" ht="11.25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 spans="2:44" ht="11.25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pans="2:44" s="1" customFormat="1" ht="12.75">
      <c r="B64" s="34"/>
      <c r="C64" s="35"/>
      <c r="D64" s="46" t="s">
        <v>54</v>
      </c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6" t="s">
        <v>55</v>
      </c>
      <c r="AI64" s="47"/>
      <c r="AJ64" s="47"/>
      <c r="AK64" s="47"/>
      <c r="AL64" s="47"/>
      <c r="AM64" s="47"/>
      <c r="AN64" s="47"/>
      <c r="AO64" s="47"/>
      <c r="AP64" s="35"/>
      <c r="AQ64" s="35"/>
      <c r="AR64" s="38"/>
    </row>
    <row r="65" spans="2:44" ht="11.2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 spans="2:44" ht="11.25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 spans="2:44" ht="11.25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 spans="2:44" ht="11.25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 spans="2:44" ht="11.25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 spans="2:44" ht="11.25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 spans="2:44" ht="11.25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 spans="2:44" ht="11.25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 spans="2:44" ht="11.25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 spans="2:44" ht="11.25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pans="2:44" s="1" customFormat="1" ht="12.75">
      <c r="B75" s="34"/>
      <c r="C75" s="35"/>
      <c r="D75" s="48" t="s">
        <v>52</v>
      </c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48" t="s">
        <v>53</v>
      </c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48" t="s">
        <v>52</v>
      </c>
      <c r="AI75" s="37"/>
      <c r="AJ75" s="37"/>
      <c r="AK75" s="37"/>
      <c r="AL75" s="37"/>
      <c r="AM75" s="48" t="s">
        <v>53</v>
      </c>
      <c r="AN75" s="37"/>
      <c r="AO75" s="37"/>
      <c r="AP75" s="35"/>
      <c r="AQ75" s="35"/>
      <c r="AR75" s="38"/>
    </row>
    <row r="76" spans="2:44" s="1" customFormat="1" ht="11.25">
      <c r="B76" s="34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8"/>
    </row>
    <row r="77" spans="2:44" s="1" customFormat="1" ht="6.95" customHeight="1">
      <c r="B77" s="49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0"/>
      <c r="AR77" s="38"/>
    </row>
    <row r="81" spans="1:90" s="1" customFormat="1" ht="6.95" customHeight="1">
      <c r="B81" s="51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N81" s="52"/>
      <c r="AO81" s="52"/>
      <c r="AP81" s="52"/>
      <c r="AQ81" s="52"/>
      <c r="AR81" s="38"/>
    </row>
    <row r="82" spans="1:90" s="1" customFormat="1" ht="24.95" customHeight="1">
      <c r="B82" s="34"/>
      <c r="C82" s="23" t="s">
        <v>56</v>
      </c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8"/>
    </row>
    <row r="83" spans="1:90" s="1" customFormat="1" ht="6.95" customHeight="1">
      <c r="B83" s="34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8"/>
    </row>
    <row r="84" spans="1:90" s="3" customFormat="1" ht="12" customHeight="1">
      <c r="B84" s="53"/>
      <c r="C84" s="29" t="s">
        <v>13</v>
      </c>
      <c r="D84" s="54"/>
      <c r="E84" s="54"/>
      <c r="F84" s="54"/>
      <c r="G84" s="54"/>
      <c r="H84" s="54"/>
      <c r="I84" s="54"/>
      <c r="J84" s="54"/>
      <c r="K84" s="54"/>
      <c r="L84" s="54" t="str">
        <f>K5</f>
        <v>11/2019</v>
      </c>
      <c r="M84" s="54"/>
      <c r="N84" s="54"/>
      <c r="O84" s="54"/>
      <c r="P84" s="54"/>
      <c r="Q84" s="54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G84" s="54"/>
      <c r="AH84" s="54"/>
      <c r="AI84" s="54"/>
      <c r="AJ84" s="54"/>
      <c r="AK84" s="54"/>
      <c r="AL84" s="54"/>
      <c r="AM84" s="54"/>
      <c r="AN84" s="54"/>
      <c r="AO84" s="54"/>
      <c r="AP84" s="54"/>
      <c r="AQ84" s="54"/>
      <c r="AR84" s="55"/>
    </row>
    <row r="85" spans="1:90" s="4" customFormat="1" ht="36.950000000000003" customHeight="1">
      <c r="B85" s="56"/>
      <c r="C85" s="57" t="s">
        <v>16</v>
      </c>
      <c r="D85" s="58"/>
      <c r="E85" s="58"/>
      <c r="F85" s="58"/>
      <c r="G85" s="58"/>
      <c r="H85" s="58"/>
      <c r="I85" s="58"/>
      <c r="J85" s="58"/>
      <c r="K85" s="58"/>
      <c r="L85" s="272" t="str">
        <f>K6</f>
        <v>Obec Stašov - realizace komunikace Pod Tratí</v>
      </c>
      <c r="M85" s="273"/>
      <c r="N85" s="273"/>
      <c r="O85" s="273"/>
      <c r="P85" s="273"/>
      <c r="Q85" s="273"/>
      <c r="R85" s="273"/>
      <c r="S85" s="273"/>
      <c r="T85" s="273"/>
      <c r="U85" s="273"/>
      <c r="V85" s="273"/>
      <c r="W85" s="273"/>
      <c r="X85" s="273"/>
      <c r="Y85" s="273"/>
      <c r="Z85" s="273"/>
      <c r="AA85" s="273"/>
      <c r="AB85" s="273"/>
      <c r="AC85" s="273"/>
      <c r="AD85" s="273"/>
      <c r="AE85" s="273"/>
      <c r="AF85" s="273"/>
      <c r="AG85" s="273"/>
      <c r="AH85" s="273"/>
      <c r="AI85" s="273"/>
      <c r="AJ85" s="273"/>
      <c r="AK85" s="273"/>
      <c r="AL85" s="273"/>
      <c r="AM85" s="273"/>
      <c r="AN85" s="273"/>
      <c r="AO85" s="273"/>
      <c r="AP85" s="58"/>
      <c r="AQ85" s="58"/>
      <c r="AR85" s="59"/>
    </row>
    <row r="86" spans="1:90" s="1" customFormat="1" ht="6.95" customHeight="1">
      <c r="B86" s="34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8"/>
    </row>
    <row r="87" spans="1:90" s="1" customFormat="1" ht="12" customHeight="1">
      <c r="B87" s="34"/>
      <c r="C87" s="29" t="s">
        <v>21</v>
      </c>
      <c r="D87" s="35"/>
      <c r="E87" s="35"/>
      <c r="F87" s="35"/>
      <c r="G87" s="35"/>
      <c r="H87" s="35"/>
      <c r="I87" s="35"/>
      <c r="J87" s="35"/>
      <c r="K87" s="35"/>
      <c r="L87" s="60" t="str">
        <f>IF(K8="","",K8)</f>
        <v>Stašov, k.ú.755 311</v>
      </c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29" t="s">
        <v>23</v>
      </c>
      <c r="AJ87" s="35"/>
      <c r="AK87" s="35"/>
      <c r="AL87" s="35"/>
      <c r="AM87" s="274" t="str">
        <f>IF(AN8= "","",AN8)</f>
        <v>7. 11. 2019</v>
      </c>
      <c r="AN87" s="274"/>
      <c r="AO87" s="35"/>
      <c r="AP87" s="35"/>
      <c r="AQ87" s="35"/>
      <c r="AR87" s="38"/>
    </row>
    <row r="88" spans="1:90" s="1" customFormat="1" ht="6.95" customHeight="1">
      <c r="B88" s="34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8"/>
    </row>
    <row r="89" spans="1:90" s="1" customFormat="1" ht="15.2" customHeight="1">
      <c r="B89" s="34"/>
      <c r="C89" s="29" t="s">
        <v>25</v>
      </c>
      <c r="D89" s="35"/>
      <c r="E89" s="35"/>
      <c r="F89" s="35"/>
      <c r="G89" s="35"/>
      <c r="H89" s="35"/>
      <c r="I89" s="35"/>
      <c r="J89" s="35"/>
      <c r="K89" s="35"/>
      <c r="L89" s="54" t="str">
        <f>IF(E11= "","",E11)</f>
        <v>Obec Stašov</v>
      </c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29" t="s">
        <v>31</v>
      </c>
      <c r="AJ89" s="35"/>
      <c r="AK89" s="35"/>
      <c r="AL89" s="35"/>
      <c r="AM89" s="270" t="str">
        <f>IF(E17="","",E17)</f>
        <v xml:space="preserve"> </v>
      </c>
      <c r="AN89" s="271"/>
      <c r="AO89" s="271"/>
      <c r="AP89" s="271"/>
      <c r="AQ89" s="35"/>
      <c r="AR89" s="38"/>
      <c r="AS89" s="275" t="s">
        <v>57</v>
      </c>
      <c r="AT89" s="276"/>
      <c r="AU89" s="62"/>
      <c r="AV89" s="62"/>
      <c r="AW89" s="62"/>
      <c r="AX89" s="62"/>
      <c r="AY89" s="62"/>
      <c r="AZ89" s="62"/>
      <c r="BA89" s="62"/>
      <c r="BB89" s="62"/>
      <c r="BC89" s="62"/>
      <c r="BD89" s="63"/>
    </row>
    <row r="90" spans="1:90" s="1" customFormat="1" ht="15.2" customHeight="1">
      <c r="B90" s="34"/>
      <c r="C90" s="29" t="s">
        <v>29</v>
      </c>
      <c r="D90" s="35"/>
      <c r="E90" s="35"/>
      <c r="F90" s="35"/>
      <c r="G90" s="35"/>
      <c r="H90" s="35"/>
      <c r="I90" s="35"/>
      <c r="J90" s="35"/>
      <c r="K90" s="35"/>
      <c r="L90" s="54" t="str">
        <f>IF(E14= "Vyplň údaj","",E14)</f>
        <v/>
      </c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29" t="s">
        <v>34</v>
      </c>
      <c r="AJ90" s="35"/>
      <c r="AK90" s="35"/>
      <c r="AL90" s="35"/>
      <c r="AM90" s="270" t="str">
        <f>IF(E20="","",E20)</f>
        <v xml:space="preserve"> </v>
      </c>
      <c r="AN90" s="271"/>
      <c r="AO90" s="271"/>
      <c r="AP90" s="271"/>
      <c r="AQ90" s="35"/>
      <c r="AR90" s="38"/>
      <c r="AS90" s="277"/>
      <c r="AT90" s="278"/>
      <c r="AU90" s="64"/>
      <c r="AV90" s="64"/>
      <c r="AW90" s="64"/>
      <c r="AX90" s="64"/>
      <c r="AY90" s="64"/>
      <c r="AZ90" s="64"/>
      <c r="BA90" s="64"/>
      <c r="BB90" s="64"/>
      <c r="BC90" s="64"/>
      <c r="BD90" s="65"/>
    </row>
    <row r="91" spans="1:90" s="1" customFormat="1" ht="10.9" customHeight="1">
      <c r="B91" s="34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8"/>
      <c r="AS91" s="279"/>
      <c r="AT91" s="280"/>
      <c r="AU91" s="66"/>
      <c r="AV91" s="66"/>
      <c r="AW91" s="66"/>
      <c r="AX91" s="66"/>
      <c r="AY91" s="66"/>
      <c r="AZ91" s="66"/>
      <c r="BA91" s="66"/>
      <c r="BB91" s="66"/>
      <c r="BC91" s="66"/>
      <c r="BD91" s="67"/>
    </row>
    <row r="92" spans="1:90" s="1" customFormat="1" ht="29.25" customHeight="1">
      <c r="B92" s="34"/>
      <c r="C92" s="281" t="s">
        <v>58</v>
      </c>
      <c r="D92" s="282"/>
      <c r="E92" s="282"/>
      <c r="F92" s="282"/>
      <c r="G92" s="282"/>
      <c r="H92" s="68"/>
      <c r="I92" s="283" t="s">
        <v>59</v>
      </c>
      <c r="J92" s="282"/>
      <c r="K92" s="282"/>
      <c r="L92" s="282"/>
      <c r="M92" s="282"/>
      <c r="N92" s="282"/>
      <c r="O92" s="282"/>
      <c r="P92" s="282"/>
      <c r="Q92" s="282"/>
      <c r="R92" s="282"/>
      <c r="S92" s="282"/>
      <c r="T92" s="282"/>
      <c r="U92" s="282"/>
      <c r="V92" s="282"/>
      <c r="W92" s="282"/>
      <c r="X92" s="282"/>
      <c r="Y92" s="282"/>
      <c r="Z92" s="282"/>
      <c r="AA92" s="282"/>
      <c r="AB92" s="282"/>
      <c r="AC92" s="282"/>
      <c r="AD92" s="282"/>
      <c r="AE92" s="282"/>
      <c r="AF92" s="282"/>
      <c r="AG92" s="284" t="s">
        <v>60</v>
      </c>
      <c r="AH92" s="282"/>
      <c r="AI92" s="282"/>
      <c r="AJ92" s="282"/>
      <c r="AK92" s="282"/>
      <c r="AL92" s="282"/>
      <c r="AM92" s="282"/>
      <c r="AN92" s="283" t="s">
        <v>61</v>
      </c>
      <c r="AO92" s="282"/>
      <c r="AP92" s="285"/>
      <c r="AQ92" s="69" t="s">
        <v>62</v>
      </c>
      <c r="AR92" s="38"/>
      <c r="AS92" s="70" t="s">
        <v>63</v>
      </c>
      <c r="AT92" s="71" t="s">
        <v>64</v>
      </c>
      <c r="AU92" s="71" t="s">
        <v>65</v>
      </c>
      <c r="AV92" s="71" t="s">
        <v>66</v>
      </c>
      <c r="AW92" s="71" t="s">
        <v>67</v>
      </c>
      <c r="AX92" s="71" t="s">
        <v>68</v>
      </c>
      <c r="AY92" s="71" t="s">
        <v>69</v>
      </c>
      <c r="AZ92" s="71" t="s">
        <v>70</v>
      </c>
      <c r="BA92" s="71" t="s">
        <v>71</v>
      </c>
      <c r="BB92" s="71" t="s">
        <v>72</v>
      </c>
      <c r="BC92" s="71" t="s">
        <v>73</v>
      </c>
      <c r="BD92" s="72" t="s">
        <v>74</v>
      </c>
    </row>
    <row r="93" spans="1:90" s="1" customFormat="1" ht="10.9" customHeight="1">
      <c r="B93" s="34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8"/>
      <c r="AS93" s="73"/>
      <c r="AT93" s="74"/>
      <c r="AU93" s="74"/>
      <c r="AV93" s="74"/>
      <c r="AW93" s="74"/>
      <c r="AX93" s="74"/>
      <c r="AY93" s="74"/>
      <c r="AZ93" s="74"/>
      <c r="BA93" s="74"/>
      <c r="BB93" s="74"/>
      <c r="BC93" s="74"/>
      <c r="BD93" s="75"/>
    </row>
    <row r="94" spans="1:90" s="5" customFormat="1" ht="32.450000000000003" customHeight="1">
      <c r="B94" s="76"/>
      <c r="C94" s="77" t="s">
        <v>75</v>
      </c>
      <c r="D94" s="78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78"/>
      <c r="R94" s="78"/>
      <c r="S94" s="78"/>
      <c r="T94" s="78"/>
      <c r="U94" s="78"/>
      <c r="V94" s="78"/>
      <c r="W94" s="78"/>
      <c r="X94" s="78"/>
      <c r="Y94" s="78"/>
      <c r="Z94" s="78"/>
      <c r="AA94" s="78"/>
      <c r="AB94" s="78"/>
      <c r="AC94" s="78"/>
      <c r="AD94" s="78"/>
      <c r="AE94" s="78"/>
      <c r="AF94" s="78"/>
      <c r="AG94" s="289">
        <f>ROUND(AG95,2)</f>
        <v>0</v>
      </c>
      <c r="AH94" s="289"/>
      <c r="AI94" s="289"/>
      <c r="AJ94" s="289"/>
      <c r="AK94" s="289"/>
      <c r="AL94" s="289"/>
      <c r="AM94" s="289"/>
      <c r="AN94" s="290">
        <f>SUM(AG94,AT94)</f>
        <v>0</v>
      </c>
      <c r="AO94" s="290"/>
      <c r="AP94" s="290"/>
      <c r="AQ94" s="80" t="s">
        <v>1</v>
      </c>
      <c r="AR94" s="81"/>
      <c r="AS94" s="82">
        <f>ROUND(AS95,2)</f>
        <v>0</v>
      </c>
      <c r="AT94" s="83">
        <f>ROUND(SUM(AV94:AW94),2)</f>
        <v>0</v>
      </c>
      <c r="AU94" s="84">
        <f>ROUND(AU95,5)</f>
        <v>0</v>
      </c>
      <c r="AV94" s="83">
        <f>ROUND(AZ94*L29,2)</f>
        <v>0</v>
      </c>
      <c r="AW94" s="83">
        <f>ROUND(BA94*L30,2)</f>
        <v>0</v>
      </c>
      <c r="AX94" s="83">
        <f>ROUND(BB94*L29,2)</f>
        <v>0</v>
      </c>
      <c r="AY94" s="83">
        <f>ROUND(BC94*L30,2)</f>
        <v>0</v>
      </c>
      <c r="AZ94" s="83">
        <f>ROUND(AZ95,2)</f>
        <v>0</v>
      </c>
      <c r="BA94" s="83">
        <f>ROUND(BA95,2)</f>
        <v>0</v>
      </c>
      <c r="BB94" s="83">
        <f>ROUND(BB95,2)</f>
        <v>0</v>
      </c>
      <c r="BC94" s="83">
        <f>ROUND(BC95,2)</f>
        <v>0</v>
      </c>
      <c r="BD94" s="85">
        <f>ROUND(BD95,2)</f>
        <v>0</v>
      </c>
      <c r="BS94" s="86" t="s">
        <v>76</v>
      </c>
      <c r="BT94" s="86" t="s">
        <v>77</v>
      </c>
      <c r="BV94" s="86" t="s">
        <v>78</v>
      </c>
      <c r="BW94" s="86" t="s">
        <v>5</v>
      </c>
      <c r="BX94" s="86" t="s">
        <v>79</v>
      </c>
      <c r="CL94" s="86" t="s">
        <v>19</v>
      </c>
    </row>
    <row r="95" spans="1:90" s="6" customFormat="1" ht="27" customHeight="1">
      <c r="A95" s="87" t="s">
        <v>80</v>
      </c>
      <c r="B95" s="88"/>
      <c r="C95" s="89"/>
      <c r="D95" s="288" t="s">
        <v>14</v>
      </c>
      <c r="E95" s="288"/>
      <c r="F95" s="288"/>
      <c r="G95" s="288"/>
      <c r="H95" s="288"/>
      <c r="I95" s="90"/>
      <c r="J95" s="288" t="s">
        <v>17</v>
      </c>
      <c r="K95" s="288"/>
      <c r="L95" s="288"/>
      <c r="M95" s="288"/>
      <c r="N95" s="288"/>
      <c r="O95" s="288"/>
      <c r="P95" s="288"/>
      <c r="Q95" s="288"/>
      <c r="R95" s="288"/>
      <c r="S95" s="288"/>
      <c r="T95" s="288"/>
      <c r="U95" s="288"/>
      <c r="V95" s="288"/>
      <c r="W95" s="288"/>
      <c r="X95" s="288"/>
      <c r="Y95" s="288"/>
      <c r="Z95" s="288"/>
      <c r="AA95" s="288"/>
      <c r="AB95" s="288"/>
      <c r="AC95" s="288"/>
      <c r="AD95" s="288"/>
      <c r="AE95" s="288"/>
      <c r="AF95" s="288"/>
      <c r="AG95" s="286">
        <f>'11-2019 - Obec Stašov - r...'!J28</f>
        <v>0</v>
      </c>
      <c r="AH95" s="287"/>
      <c r="AI95" s="287"/>
      <c r="AJ95" s="287"/>
      <c r="AK95" s="287"/>
      <c r="AL95" s="287"/>
      <c r="AM95" s="287"/>
      <c r="AN95" s="286">
        <f>SUM(AG95,AT95)</f>
        <v>0</v>
      </c>
      <c r="AO95" s="287"/>
      <c r="AP95" s="287"/>
      <c r="AQ95" s="91" t="s">
        <v>81</v>
      </c>
      <c r="AR95" s="92"/>
      <c r="AS95" s="93">
        <v>0</v>
      </c>
      <c r="AT95" s="94">
        <f>ROUND(SUM(AV95:AW95),2)</f>
        <v>0</v>
      </c>
      <c r="AU95" s="95">
        <f>'11-2019 - Obec Stašov - r...'!P129</f>
        <v>0</v>
      </c>
      <c r="AV95" s="94">
        <f>'11-2019 - Obec Stašov - r...'!J31</f>
        <v>0</v>
      </c>
      <c r="AW95" s="94">
        <f>'11-2019 - Obec Stašov - r...'!J32</f>
        <v>0</v>
      </c>
      <c r="AX95" s="94">
        <f>'11-2019 - Obec Stašov - r...'!J33</f>
        <v>0</v>
      </c>
      <c r="AY95" s="94">
        <f>'11-2019 - Obec Stašov - r...'!J34</f>
        <v>0</v>
      </c>
      <c r="AZ95" s="94">
        <f>'11-2019 - Obec Stašov - r...'!F31</f>
        <v>0</v>
      </c>
      <c r="BA95" s="94">
        <f>'11-2019 - Obec Stašov - r...'!F32</f>
        <v>0</v>
      </c>
      <c r="BB95" s="94">
        <f>'11-2019 - Obec Stašov - r...'!F33</f>
        <v>0</v>
      </c>
      <c r="BC95" s="94">
        <f>'11-2019 - Obec Stašov - r...'!F34</f>
        <v>0</v>
      </c>
      <c r="BD95" s="96">
        <f>'11-2019 - Obec Stašov - r...'!F35</f>
        <v>0</v>
      </c>
      <c r="BT95" s="97" t="s">
        <v>82</v>
      </c>
      <c r="BU95" s="97" t="s">
        <v>83</v>
      </c>
      <c r="BV95" s="97" t="s">
        <v>78</v>
      </c>
      <c r="BW95" s="97" t="s">
        <v>5</v>
      </c>
      <c r="BX95" s="97" t="s">
        <v>79</v>
      </c>
      <c r="CL95" s="97" t="s">
        <v>19</v>
      </c>
    </row>
    <row r="96" spans="1:90" s="1" customFormat="1" ht="30" customHeight="1">
      <c r="B96" s="34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8"/>
    </row>
    <row r="97" spans="2:44" s="1" customFormat="1" ht="6.95" customHeight="1">
      <c r="B97" s="49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  <c r="AA97" s="50"/>
      <c r="AB97" s="50"/>
      <c r="AC97" s="50"/>
      <c r="AD97" s="50"/>
      <c r="AE97" s="50"/>
      <c r="AF97" s="50"/>
      <c r="AG97" s="50"/>
      <c r="AH97" s="50"/>
      <c r="AI97" s="50"/>
      <c r="AJ97" s="50"/>
      <c r="AK97" s="50"/>
      <c r="AL97" s="50"/>
      <c r="AM97" s="50"/>
      <c r="AN97" s="50"/>
      <c r="AO97" s="50"/>
      <c r="AP97" s="50"/>
      <c r="AQ97" s="50"/>
      <c r="AR97" s="38"/>
    </row>
  </sheetData>
  <sheetProtection algorithmName="SHA-512" hashValue="4PHWTvtu91wBGWn/8b0c7F/9oe+qXzmJwrHjPDmVa26hLq8mkJJUGhvUNFWV239BNiIUZMrHNalR5MGirmvfBw==" saltValue="PThAlvnZRuYPeCHaoAluZ26bsYNTE9UE9yA+5PXl5aHhs9KI7FVSZOHqbsQ77IjcerVznnaEfHks7KRhKtlkCQ==" spinCount="100000" sheet="1" objects="1" scenarios="1" formatColumns="0" formatRows="0"/>
  <mergeCells count="42">
    <mergeCell ref="L30:P30"/>
    <mergeCell ref="L31:P31"/>
    <mergeCell ref="L32:P32"/>
    <mergeCell ref="L33:P33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X35:AB35"/>
    <mergeCell ref="AK35:AO35"/>
    <mergeCell ref="AR2:BE2"/>
    <mergeCell ref="AM90:AP90"/>
    <mergeCell ref="L85:AO85"/>
    <mergeCell ref="AM87:AN87"/>
    <mergeCell ref="AM89:AP89"/>
    <mergeCell ref="AS89:AT91"/>
    <mergeCell ref="K5:AO5"/>
    <mergeCell ref="K6:AO6"/>
    <mergeCell ref="E14:AJ14"/>
    <mergeCell ref="E23:AN23"/>
    <mergeCell ref="L28:P28"/>
    <mergeCell ref="W28:AE28"/>
    <mergeCell ref="AK28:AO28"/>
    <mergeCell ref="L29:P29"/>
    <mergeCell ref="W31:AE31"/>
    <mergeCell ref="BE5:BE34"/>
    <mergeCell ref="AK26:AO26"/>
    <mergeCell ref="W29:AE29"/>
    <mergeCell ref="AK29:AO29"/>
    <mergeCell ref="W30:AE30"/>
    <mergeCell ref="AK30:AO30"/>
    <mergeCell ref="AK31:AO31"/>
    <mergeCell ref="W32:AE32"/>
    <mergeCell ref="AK32:AO32"/>
    <mergeCell ref="W33:AE33"/>
    <mergeCell ref="AK33:AO33"/>
  </mergeCells>
  <hyperlinks>
    <hyperlink ref="A95" location="'11-2019 - Obec Stašov - r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451"/>
  <sheetViews>
    <sheetView showGridLines="0" workbookViewId="0"/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" customWidth="1"/>
    <col min="8" max="8" width="11.5" customWidth="1"/>
    <col min="9" max="9" width="20.1640625" style="98" customWidth="1"/>
    <col min="10" max="11" width="20.16406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AT2" s="17" t="s">
        <v>5</v>
      </c>
    </row>
    <row r="3" spans="2:46" ht="6.95" customHeight="1">
      <c r="B3" s="99"/>
      <c r="C3" s="100"/>
      <c r="D3" s="100"/>
      <c r="E3" s="100"/>
      <c r="F3" s="100"/>
      <c r="G3" s="100"/>
      <c r="H3" s="100"/>
      <c r="I3" s="101"/>
      <c r="J3" s="100"/>
      <c r="K3" s="100"/>
      <c r="L3" s="20"/>
      <c r="AT3" s="17" t="s">
        <v>84</v>
      </c>
    </row>
    <row r="4" spans="2:46" ht="24.95" customHeight="1">
      <c r="B4" s="20"/>
      <c r="D4" s="102" t="s">
        <v>85</v>
      </c>
      <c r="L4" s="20"/>
      <c r="M4" s="103" t="s">
        <v>10</v>
      </c>
      <c r="AT4" s="17" t="s">
        <v>4</v>
      </c>
    </row>
    <row r="5" spans="2:46" ht="6.95" customHeight="1">
      <c r="B5" s="20"/>
      <c r="L5" s="20"/>
    </row>
    <row r="6" spans="2:46" s="1" customFormat="1" ht="12" customHeight="1">
      <c r="B6" s="38"/>
      <c r="D6" s="104" t="s">
        <v>16</v>
      </c>
      <c r="I6" s="105"/>
      <c r="L6" s="38"/>
    </row>
    <row r="7" spans="2:46" s="1" customFormat="1" ht="36.950000000000003" customHeight="1">
      <c r="B7" s="38"/>
      <c r="E7" s="299" t="s">
        <v>17</v>
      </c>
      <c r="F7" s="300"/>
      <c r="G7" s="300"/>
      <c r="H7" s="300"/>
      <c r="I7" s="105"/>
      <c r="L7" s="38"/>
    </row>
    <row r="8" spans="2:46" s="1" customFormat="1" ht="11.25">
      <c r="B8" s="38"/>
      <c r="I8" s="105"/>
      <c r="L8" s="38"/>
    </row>
    <row r="9" spans="2:46" s="1" customFormat="1" ht="12" customHeight="1">
      <c r="B9" s="38"/>
      <c r="D9" s="104" t="s">
        <v>18</v>
      </c>
      <c r="F9" s="106" t="s">
        <v>19</v>
      </c>
      <c r="I9" s="107" t="s">
        <v>20</v>
      </c>
      <c r="J9" s="106" t="s">
        <v>1</v>
      </c>
      <c r="L9" s="38"/>
    </row>
    <row r="10" spans="2:46" s="1" customFormat="1" ht="12" customHeight="1">
      <c r="B10" s="38"/>
      <c r="D10" s="104" t="s">
        <v>21</v>
      </c>
      <c r="F10" s="106" t="s">
        <v>22</v>
      </c>
      <c r="I10" s="107" t="s">
        <v>23</v>
      </c>
      <c r="J10" s="108" t="str">
        <f>'Rekapitulace stavby'!AN8</f>
        <v>7. 11. 2019</v>
      </c>
      <c r="L10" s="38"/>
    </row>
    <row r="11" spans="2:46" s="1" customFormat="1" ht="10.9" customHeight="1">
      <c r="B11" s="38"/>
      <c r="I11" s="105"/>
      <c r="L11" s="38"/>
    </row>
    <row r="12" spans="2:46" s="1" customFormat="1" ht="12" customHeight="1">
      <c r="B12" s="38"/>
      <c r="D12" s="104" t="s">
        <v>25</v>
      </c>
      <c r="I12" s="107" t="s">
        <v>26</v>
      </c>
      <c r="J12" s="106" t="s">
        <v>1</v>
      </c>
      <c r="L12" s="38"/>
    </row>
    <row r="13" spans="2:46" s="1" customFormat="1" ht="18" customHeight="1">
      <c r="B13" s="38"/>
      <c r="E13" s="106" t="s">
        <v>27</v>
      </c>
      <c r="I13" s="107" t="s">
        <v>28</v>
      </c>
      <c r="J13" s="106" t="s">
        <v>1</v>
      </c>
      <c r="L13" s="38"/>
    </row>
    <row r="14" spans="2:46" s="1" customFormat="1" ht="6.95" customHeight="1">
      <c r="B14" s="38"/>
      <c r="I14" s="105"/>
      <c r="L14" s="38"/>
    </row>
    <row r="15" spans="2:46" s="1" customFormat="1" ht="12" customHeight="1">
      <c r="B15" s="38"/>
      <c r="D15" s="104" t="s">
        <v>29</v>
      </c>
      <c r="I15" s="107" t="s">
        <v>26</v>
      </c>
      <c r="J15" s="30" t="str">
        <f>'Rekapitulace stavby'!AN13</f>
        <v>Vyplň údaj</v>
      </c>
      <c r="L15" s="38"/>
    </row>
    <row r="16" spans="2:46" s="1" customFormat="1" ht="18" customHeight="1">
      <c r="B16" s="38"/>
      <c r="E16" s="301" t="str">
        <f>'Rekapitulace stavby'!E14</f>
        <v>Vyplň údaj</v>
      </c>
      <c r="F16" s="302"/>
      <c r="G16" s="302"/>
      <c r="H16" s="302"/>
      <c r="I16" s="107" t="s">
        <v>28</v>
      </c>
      <c r="J16" s="30" t="str">
        <f>'Rekapitulace stavby'!AN14</f>
        <v>Vyplň údaj</v>
      </c>
      <c r="L16" s="38"/>
    </row>
    <row r="17" spans="2:12" s="1" customFormat="1" ht="6.95" customHeight="1">
      <c r="B17" s="38"/>
      <c r="I17" s="105"/>
      <c r="L17" s="38"/>
    </row>
    <row r="18" spans="2:12" s="1" customFormat="1" ht="12" customHeight="1">
      <c r="B18" s="38"/>
      <c r="D18" s="104" t="s">
        <v>31</v>
      </c>
      <c r="I18" s="107" t="s">
        <v>26</v>
      </c>
      <c r="J18" s="106" t="str">
        <f>IF('Rekapitulace stavby'!AN16="","",'Rekapitulace stavby'!AN16)</f>
        <v/>
      </c>
      <c r="L18" s="38"/>
    </row>
    <row r="19" spans="2:12" s="1" customFormat="1" ht="18" customHeight="1">
      <c r="B19" s="38"/>
      <c r="E19" s="106" t="str">
        <f>IF('Rekapitulace stavby'!E17="","",'Rekapitulace stavby'!E17)</f>
        <v xml:space="preserve"> </v>
      </c>
      <c r="I19" s="107" t="s">
        <v>28</v>
      </c>
      <c r="J19" s="106" t="str">
        <f>IF('Rekapitulace stavby'!AN17="","",'Rekapitulace stavby'!AN17)</f>
        <v/>
      </c>
      <c r="L19" s="38"/>
    </row>
    <row r="20" spans="2:12" s="1" customFormat="1" ht="6.95" customHeight="1">
      <c r="B20" s="38"/>
      <c r="I20" s="105"/>
      <c r="L20" s="38"/>
    </row>
    <row r="21" spans="2:12" s="1" customFormat="1" ht="12" customHeight="1">
      <c r="B21" s="38"/>
      <c r="D21" s="104" t="s">
        <v>34</v>
      </c>
      <c r="I21" s="107" t="s">
        <v>26</v>
      </c>
      <c r="J21" s="106" t="str">
        <f>IF('Rekapitulace stavby'!AN19="","",'Rekapitulace stavby'!AN19)</f>
        <v/>
      </c>
      <c r="L21" s="38"/>
    </row>
    <row r="22" spans="2:12" s="1" customFormat="1" ht="18" customHeight="1">
      <c r="B22" s="38"/>
      <c r="E22" s="106" t="str">
        <f>IF('Rekapitulace stavby'!E20="","",'Rekapitulace stavby'!E20)</f>
        <v xml:space="preserve"> </v>
      </c>
      <c r="I22" s="107" t="s">
        <v>28</v>
      </c>
      <c r="J22" s="106" t="str">
        <f>IF('Rekapitulace stavby'!AN20="","",'Rekapitulace stavby'!AN20)</f>
        <v/>
      </c>
      <c r="L22" s="38"/>
    </row>
    <row r="23" spans="2:12" s="1" customFormat="1" ht="6.95" customHeight="1">
      <c r="B23" s="38"/>
      <c r="I23" s="105"/>
      <c r="L23" s="38"/>
    </row>
    <row r="24" spans="2:12" s="1" customFormat="1" ht="12" customHeight="1">
      <c r="B24" s="38"/>
      <c r="D24" s="104" t="s">
        <v>35</v>
      </c>
      <c r="I24" s="105"/>
      <c r="L24" s="38"/>
    </row>
    <row r="25" spans="2:12" s="7" customFormat="1" ht="89.25" customHeight="1">
      <c r="B25" s="109"/>
      <c r="E25" s="303" t="s">
        <v>36</v>
      </c>
      <c r="F25" s="303"/>
      <c r="G25" s="303"/>
      <c r="H25" s="303"/>
      <c r="I25" s="110"/>
      <c r="L25" s="109"/>
    </row>
    <row r="26" spans="2:12" s="1" customFormat="1" ht="6.95" customHeight="1">
      <c r="B26" s="38"/>
      <c r="I26" s="105"/>
      <c r="L26" s="38"/>
    </row>
    <row r="27" spans="2:12" s="1" customFormat="1" ht="6.95" customHeight="1">
      <c r="B27" s="38"/>
      <c r="D27" s="62"/>
      <c r="E27" s="62"/>
      <c r="F27" s="62"/>
      <c r="G27" s="62"/>
      <c r="H27" s="62"/>
      <c r="I27" s="111"/>
      <c r="J27" s="62"/>
      <c r="K27" s="62"/>
      <c r="L27" s="38"/>
    </row>
    <row r="28" spans="2:12" s="1" customFormat="1" ht="25.35" customHeight="1">
      <c r="B28" s="38"/>
      <c r="D28" s="112" t="s">
        <v>37</v>
      </c>
      <c r="I28" s="105"/>
      <c r="J28" s="113">
        <f>ROUND(J129, 2)</f>
        <v>0</v>
      </c>
      <c r="L28" s="38"/>
    </row>
    <row r="29" spans="2:12" s="1" customFormat="1" ht="6.95" customHeight="1">
      <c r="B29" s="38"/>
      <c r="D29" s="62"/>
      <c r="E29" s="62"/>
      <c r="F29" s="62"/>
      <c r="G29" s="62"/>
      <c r="H29" s="62"/>
      <c r="I29" s="111"/>
      <c r="J29" s="62"/>
      <c r="K29" s="62"/>
      <c r="L29" s="38"/>
    </row>
    <row r="30" spans="2:12" s="1" customFormat="1" ht="14.45" customHeight="1">
      <c r="B30" s="38"/>
      <c r="F30" s="114" t="s">
        <v>39</v>
      </c>
      <c r="I30" s="115" t="s">
        <v>38</v>
      </c>
      <c r="J30" s="114" t="s">
        <v>40</v>
      </c>
      <c r="L30" s="38"/>
    </row>
    <row r="31" spans="2:12" s="1" customFormat="1" ht="14.45" customHeight="1">
      <c r="B31" s="38"/>
      <c r="D31" s="116" t="s">
        <v>41</v>
      </c>
      <c r="E31" s="104" t="s">
        <v>42</v>
      </c>
      <c r="F31" s="117">
        <f>ROUND((SUM(BE129:BE450)),  2)</f>
        <v>0</v>
      </c>
      <c r="I31" s="118">
        <v>0.21</v>
      </c>
      <c r="J31" s="117">
        <f>ROUND(((SUM(BE129:BE450))*I31),  2)</f>
        <v>0</v>
      </c>
      <c r="L31" s="38"/>
    </row>
    <row r="32" spans="2:12" s="1" customFormat="1" ht="14.45" customHeight="1">
      <c r="B32" s="38"/>
      <c r="E32" s="104" t="s">
        <v>43</v>
      </c>
      <c r="F32" s="117">
        <f>ROUND((SUM(BF129:BF450)),  2)</f>
        <v>0</v>
      </c>
      <c r="I32" s="118">
        <v>0.15</v>
      </c>
      <c r="J32" s="117">
        <f>ROUND(((SUM(BF129:BF450))*I32),  2)</f>
        <v>0</v>
      </c>
      <c r="L32" s="38"/>
    </row>
    <row r="33" spans="2:12" s="1" customFormat="1" ht="14.45" hidden="1" customHeight="1">
      <c r="B33" s="38"/>
      <c r="E33" s="104" t="s">
        <v>44</v>
      </c>
      <c r="F33" s="117">
        <f>ROUND((SUM(BG129:BG450)),  2)</f>
        <v>0</v>
      </c>
      <c r="I33" s="118">
        <v>0.21</v>
      </c>
      <c r="J33" s="117">
        <f>0</f>
        <v>0</v>
      </c>
      <c r="L33" s="38"/>
    </row>
    <row r="34" spans="2:12" s="1" customFormat="1" ht="14.45" hidden="1" customHeight="1">
      <c r="B34" s="38"/>
      <c r="E34" s="104" t="s">
        <v>45</v>
      </c>
      <c r="F34" s="117">
        <f>ROUND((SUM(BH129:BH450)),  2)</f>
        <v>0</v>
      </c>
      <c r="I34" s="118">
        <v>0.15</v>
      </c>
      <c r="J34" s="117">
        <f>0</f>
        <v>0</v>
      </c>
      <c r="L34" s="38"/>
    </row>
    <row r="35" spans="2:12" s="1" customFormat="1" ht="14.45" hidden="1" customHeight="1">
      <c r="B35" s="38"/>
      <c r="E35" s="104" t="s">
        <v>46</v>
      </c>
      <c r="F35" s="117">
        <f>ROUND((SUM(BI129:BI450)),  2)</f>
        <v>0</v>
      </c>
      <c r="I35" s="118">
        <v>0</v>
      </c>
      <c r="J35" s="117">
        <f>0</f>
        <v>0</v>
      </c>
      <c r="L35" s="38"/>
    </row>
    <row r="36" spans="2:12" s="1" customFormat="1" ht="6.95" customHeight="1">
      <c r="B36" s="38"/>
      <c r="I36" s="105"/>
      <c r="L36" s="38"/>
    </row>
    <row r="37" spans="2:12" s="1" customFormat="1" ht="25.35" customHeight="1">
      <c r="B37" s="38"/>
      <c r="C37" s="119"/>
      <c r="D37" s="120" t="s">
        <v>47</v>
      </c>
      <c r="E37" s="121"/>
      <c r="F37" s="121"/>
      <c r="G37" s="122" t="s">
        <v>48</v>
      </c>
      <c r="H37" s="123" t="s">
        <v>49</v>
      </c>
      <c r="I37" s="124"/>
      <c r="J37" s="125">
        <f>SUM(J28:J35)</f>
        <v>0</v>
      </c>
      <c r="K37" s="126"/>
      <c r="L37" s="38"/>
    </row>
    <row r="38" spans="2:12" s="1" customFormat="1" ht="14.45" customHeight="1">
      <c r="B38" s="38"/>
      <c r="I38" s="105"/>
      <c r="L38" s="38"/>
    </row>
    <row r="39" spans="2:12" ht="14.45" customHeight="1">
      <c r="B39" s="20"/>
      <c r="L39" s="20"/>
    </row>
    <row r="40" spans="2:12" ht="14.45" customHeight="1">
      <c r="B40" s="20"/>
      <c r="L40" s="20"/>
    </row>
    <row r="41" spans="2:12" ht="14.45" customHeight="1">
      <c r="B41" s="20"/>
      <c r="L41" s="20"/>
    </row>
    <row r="42" spans="2:12" ht="14.45" customHeight="1">
      <c r="B42" s="20"/>
      <c r="L42" s="20"/>
    </row>
    <row r="43" spans="2:12" ht="14.45" customHeight="1">
      <c r="B43" s="20"/>
      <c r="L43" s="20"/>
    </row>
    <row r="44" spans="2:12" ht="14.45" customHeight="1">
      <c r="B44" s="20"/>
      <c r="L44" s="20"/>
    </row>
    <row r="45" spans="2:12" ht="14.45" customHeight="1">
      <c r="B45" s="20"/>
      <c r="L45" s="20"/>
    </row>
    <row r="46" spans="2:12" ht="14.45" customHeight="1">
      <c r="B46" s="20"/>
      <c r="L46" s="20"/>
    </row>
    <row r="47" spans="2:12" ht="14.45" customHeight="1">
      <c r="B47" s="20"/>
      <c r="L47" s="20"/>
    </row>
    <row r="48" spans="2:12" ht="14.45" customHeight="1">
      <c r="B48" s="20"/>
      <c r="L48" s="20"/>
    </row>
    <row r="49" spans="2:12" ht="14.45" customHeight="1">
      <c r="B49" s="20"/>
      <c r="L49" s="20"/>
    </row>
    <row r="50" spans="2:12" s="1" customFormat="1" ht="14.45" customHeight="1">
      <c r="B50" s="38"/>
      <c r="D50" s="127" t="s">
        <v>50</v>
      </c>
      <c r="E50" s="128"/>
      <c r="F50" s="128"/>
      <c r="G50" s="127" t="s">
        <v>51</v>
      </c>
      <c r="H50" s="128"/>
      <c r="I50" s="129"/>
      <c r="J50" s="128"/>
      <c r="K50" s="128"/>
      <c r="L50" s="38"/>
    </row>
    <row r="51" spans="2:12" ht="11.25">
      <c r="B51" s="20"/>
      <c r="L51" s="20"/>
    </row>
    <row r="52" spans="2:12" ht="11.25">
      <c r="B52" s="20"/>
      <c r="L52" s="20"/>
    </row>
    <row r="53" spans="2:12" ht="11.25">
      <c r="B53" s="20"/>
      <c r="L53" s="20"/>
    </row>
    <row r="54" spans="2:12" ht="11.25">
      <c r="B54" s="20"/>
      <c r="L54" s="20"/>
    </row>
    <row r="55" spans="2:12" ht="11.25">
      <c r="B55" s="20"/>
      <c r="L55" s="20"/>
    </row>
    <row r="56" spans="2:12" ht="11.25">
      <c r="B56" s="20"/>
      <c r="L56" s="20"/>
    </row>
    <row r="57" spans="2:12" ht="11.25">
      <c r="B57" s="20"/>
      <c r="L57" s="20"/>
    </row>
    <row r="58" spans="2:12" ht="11.25">
      <c r="B58" s="20"/>
      <c r="L58" s="20"/>
    </row>
    <row r="59" spans="2:12" ht="11.25">
      <c r="B59" s="20"/>
      <c r="L59" s="20"/>
    </row>
    <row r="60" spans="2:12" ht="11.25">
      <c r="B60" s="20"/>
      <c r="L60" s="20"/>
    </row>
    <row r="61" spans="2:12" s="1" customFormat="1" ht="12.75">
      <c r="B61" s="38"/>
      <c r="D61" s="130" t="s">
        <v>52</v>
      </c>
      <c r="E61" s="131"/>
      <c r="F61" s="132" t="s">
        <v>53</v>
      </c>
      <c r="G61" s="130" t="s">
        <v>52</v>
      </c>
      <c r="H61" s="131"/>
      <c r="I61" s="133"/>
      <c r="J61" s="134" t="s">
        <v>53</v>
      </c>
      <c r="K61" s="131"/>
      <c r="L61" s="38"/>
    </row>
    <row r="62" spans="2:12" ht="11.25">
      <c r="B62" s="20"/>
      <c r="L62" s="20"/>
    </row>
    <row r="63" spans="2:12" ht="11.25">
      <c r="B63" s="20"/>
      <c r="L63" s="20"/>
    </row>
    <row r="64" spans="2:12" ht="11.25">
      <c r="B64" s="20"/>
      <c r="L64" s="20"/>
    </row>
    <row r="65" spans="2:12" s="1" customFormat="1" ht="12.75">
      <c r="B65" s="38"/>
      <c r="D65" s="127" t="s">
        <v>54</v>
      </c>
      <c r="E65" s="128"/>
      <c r="F65" s="128"/>
      <c r="G65" s="127" t="s">
        <v>55</v>
      </c>
      <c r="H65" s="128"/>
      <c r="I65" s="129"/>
      <c r="J65" s="128"/>
      <c r="K65" s="128"/>
      <c r="L65" s="38"/>
    </row>
    <row r="66" spans="2:12" ht="11.25">
      <c r="B66" s="20"/>
      <c r="L66" s="20"/>
    </row>
    <row r="67" spans="2:12" ht="11.25">
      <c r="B67" s="20"/>
      <c r="L67" s="20"/>
    </row>
    <row r="68" spans="2:12" ht="11.25">
      <c r="B68" s="20"/>
      <c r="L68" s="20"/>
    </row>
    <row r="69" spans="2:12" ht="11.25">
      <c r="B69" s="20"/>
      <c r="L69" s="20"/>
    </row>
    <row r="70" spans="2:12" ht="11.25">
      <c r="B70" s="20"/>
      <c r="L70" s="20"/>
    </row>
    <row r="71" spans="2:12" ht="11.25">
      <c r="B71" s="20"/>
      <c r="L71" s="20"/>
    </row>
    <row r="72" spans="2:12" ht="11.25">
      <c r="B72" s="20"/>
      <c r="L72" s="20"/>
    </row>
    <row r="73" spans="2:12" ht="11.25">
      <c r="B73" s="20"/>
      <c r="L73" s="20"/>
    </row>
    <row r="74" spans="2:12" ht="11.25">
      <c r="B74" s="20"/>
      <c r="L74" s="20"/>
    </row>
    <row r="75" spans="2:12" ht="11.25">
      <c r="B75" s="20"/>
      <c r="L75" s="20"/>
    </row>
    <row r="76" spans="2:12" s="1" customFormat="1" ht="12.75">
      <c r="B76" s="38"/>
      <c r="D76" s="130" t="s">
        <v>52</v>
      </c>
      <c r="E76" s="131"/>
      <c r="F76" s="132" t="s">
        <v>53</v>
      </c>
      <c r="G76" s="130" t="s">
        <v>52</v>
      </c>
      <c r="H76" s="131"/>
      <c r="I76" s="133"/>
      <c r="J76" s="134" t="s">
        <v>53</v>
      </c>
      <c r="K76" s="131"/>
      <c r="L76" s="38"/>
    </row>
    <row r="77" spans="2:12" s="1" customFormat="1" ht="14.45" customHeight="1">
      <c r="B77" s="135"/>
      <c r="C77" s="136"/>
      <c r="D77" s="136"/>
      <c r="E77" s="136"/>
      <c r="F77" s="136"/>
      <c r="G77" s="136"/>
      <c r="H77" s="136"/>
      <c r="I77" s="137"/>
      <c r="J77" s="136"/>
      <c r="K77" s="136"/>
      <c r="L77" s="38"/>
    </row>
    <row r="81" spans="2:47" s="1" customFormat="1" ht="6.95" customHeight="1">
      <c r="B81" s="138"/>
      <c r="C81" s="139"/>
      <c r="D81" s="139"/>
      <c r="E81" s="139"/>
      <c r="F81" s="139"/>
      <c r="G81" s="139"/>
      <c r="H81" s="139"/>
      <c r="I81" s="140"/>
      <c r="J81" s="139"/>
      <c r="K81" s="139"/>
      <c r="L81" s="38"/>
    </row>
    <row r="82" spans="2:47" s="1" customFormat="1" ht="24.95" customHeight="1">
      <c r="B82" s="34"/>
      <c r="C82" s="23" t="s">
        <v>86</v>
      </c>
      <c r="D82" s="35"/>
      <c r="E82" s="35"/>
      <c r="F82" s="35"/>
      <c r="G82" s="35"/>
      <c r="H82" s="35"/>
      <c r="I82" s="105"/>
      <c r="J82" s="35"/>
      <c r="K82" s="35"/>
      <c r="L82" s="38"/>
    </row>
    <row r="83" spans="2:47" s="1" customFormat="1" ht="6.95" customHeight="1">
      <c r="B83" s="34"/>
      <c r="C83" s="35"/>
      <c r="D83" s="35"/>
      <c r="E83" s="35"/>
      <c r="F83" s="35"/>
      <c r="G83" s="35"/>
      <c r="H83" s="35"/>
      <c r="I83" s="105"/>
      <c r="J83" s="35"/>
      <c r="K83" s="35"/>
      <c r="L83" s="38"/>
    </row>
    <row r="84" spans="2:47" s="1" customFormat="1" ht="12" customHeight="1">
      <c r="B84" s="34"/>
      <c r="C84" s="29" t="s">
        <v>16</v>
      </c>
      <c r="D84" s="35"/>
      <c r="E84" s="35"/>
      <c r="F84" s="35"/>
      <c r="G84" s="35"/>
      <c r="H84" s="35"/>
      <c r="I84" s="105"/>
      <c r="J84" s="35"/>
      <c r="K84" s="35"/>
      <c r="L84" s="38"/>
    </row>
    <row r="85" spans="2:47" s="1" customFormat="1" ht="16.5" customHeight="1">
      <c r="B85" s="34"/>
      <c r="C85" s="35"/>
      <c r="D85" s="35"/>
      <c r="E85" s="272" t="str">
        <f>E7</f>
        <v>Obec Stašov - realizace komunikace Pod Tratí</v>
      </c>
      <c r="F85" s="304"/>
      <c r="G85" s="304"/>
      <c r="H85" s="304"/>
      <c r="I85" s="105"/>
      <c r="J85" s="35"/>
      <c r="K85" s="35"/>
      <c r="L85" s="38"/>
    </row>
    <row r="86" spans="2:47" s="1" customFormat="1" ht="6.95" customHeight="1">
      <c r="B86" s="34"/>
      <c r="C86" s="35"/>
      <c r="D86" s="35"/>
      <c r="E86" s="35"/>
      <c r="F86" s="35"/>
      <c r="G86" s="35"/>
      <c r="H86" s="35"/>
      <c r="I86" s="105"/>
      <c r="J86" s="35"/>
      <c r="K86" s="35"/>
      <c r="L86" s="38"/>
    </row>
    <row r="87" spans="2:47" s="1" customFormat="1" ht="12" customHeight="1">
      <c r="B87" s="34"/>
      <c r="C87" s="29" t="s">
        <v>21</v>
      </c>
      <c r="D87" s="35"/>
      <c r="E87" s="35"/>
      <c r="F87" s="27" t="str">
        <f>F10</f>
        <v>Stašov, k.ú.755 311</v>
      </c>
      <c r="G87" s="35"/>
      <c r="H87" s="35"/>
      <c r="I87" s="107" t="s">
        <v>23</v>
      </c>
      <c r="J87" s="61" t="str">
        <f>IF(J10="","",J10)</f>
        <v>7. 11. 2019</v>
      </c>
      <c r="K87" s="35"/>
      <c r="L87" s="38"/>
    </row>
    <row r="88" spans="2:47" s="1" customFormat="1" ht="6.95" customHeight="1">
      <c r="B88" s="34"/>
      <c r="C88" s="35"/>
      <c r="D88" s="35"/>
      <c r="E88" s="35"/>
      <c r="F88" s="35"/>
      <c r="G88" s="35"/>
      <c r="H88" s="35"/>
      <c r="I88" s="105"/>
      <c r="J88" s="35"/>
      <c r="K88" s="35"/>
      <c r="L88" s="38"/>
    </row>
    <row r="89" spans="2:47" s="1" customFormat="1" ht="15.2" customHeight="1">
      <c r="B89" s="34"/>
      <c r="C89" s="29" t="s">
        <v>25</v>
      </c>
      <c r="D89" s="35"/>
      <c r="E89" s="35"/>
      <c r="F89" s="27" t="str">
        <f>E13</f>
        <v>Obec Stašov</v>
      </c>
      <c r="G89" s="35"/>
      <c r="H89" s="35"/>
      <c r="I89" s="107" t="s">
        <v>31</v>
      </c>
      <c r="J89" s="32" t="str">
        <f>E19</f>
        <v xml:space="preserve"> </v>
      </c>
      <c r="K89" s="35"/>
      <c r="L89" s="38"/>
    </row>
    <row r="90" spans="2:47" s="1" customFormat="1" ht="15.2" customHeight="1">
      <c r="B90" s="34"/>
      <c r="C90" s="29" t="s">
        <v>29</v>
      </c>
      <c r="D90" s="35"/>
      <c r="E90" s="35"/>
      <c r="F90" s="27" t="str">
        <f>IF(E16="","",E16)</f>
        <v>Vyplň údaj</v>
      </c>
      <c r="G90" s="35"/>
      <c r="H90" s="35"/>
      <c r="I90" s="107" t="s">
        <v>34</v>
      </c>
      <c r="J90" s="32" t="str">
        <f>E22</f>
        <v xml:space="preserve"> </v>
      </c>
      <c r="K90" s="35"/>
      <c r="L90" s="38"/>
    </row>
    <row r="91" spans="2:47" s="1" customFormat="1" ht="10.35" customHeight="1">
      <c r="B91" s="34"/>
      <c r="C91" s="35"/>
      <c r="D91" s="35"/>
      <c r="E91" s="35"/>
      <c r="F91" s="35"/>
      <c r="G91" s="35"/>
      <c r="H91" s="35"/>
      <c r="I91" s="105"/>
      <c r="J91" s="35"/>
      <c r="K91" s="35"/>
      <c r="L91" s="38"/>
    </row>
    <row r="92" spans="2:47" s="1" customFormat="1" ht="29.25" customHeight="1">
      <c r="B92" s="34"/>
      <c r="C92" s="141" t="s">
        <v>87</v>
      </c>
      <c r="D92" s="142"/>
      <c r="E92" s="142"/>
      <c r="F92" s="142"/>
      <c r="G92" s="142"/>
      <c r="H92" s="142"/>
      <c r="I92" s="143"/>
      <c r="J92" s="144" t="s">
        <v>88</v>
      </c>
      <c r="K92" s="142"/>
      <c r="L92" s="38"/>
    </row>
    <row r="93" spans="2:47" s="1" customFormat="1" ht="10.35" customHeight="1">
      <c r="B93" s="34"/>
      <c r="C93" s="35"/>
      <c r="D93" s="35"/>
      <c r="E93" s="35"/>
      <c r="F93" s="35"/>
      <c r="G93" s="35"/>
      <c r="H93" s="35"/>
      <c r="I93" s="105"/>
      <c r="J93" s="35"/>
      <c r="K93" s="35"/>
      <c r="L93" s="38"/>
    </row>
    <row r="94" spans="2:47" s="1" customFormat="1" ht="22.9" customHeight="1">
      <c r="B94" s="34"/>
      <c r="C94" s="145" t="s">
        <v>89</v>
      </c>
      <c r="D94" s="35"/>
      <c r="E94" s="35"/>
      <c r="F94" s="35"/>
      <c r="G94" s="35"/>
      <c r="H94" s="35"/>
      <c r="I94" s="105"/>
      <c r="J94" s="79">
        <f>J129</f>
        <v>0</v>
      </c>
      <c r="K94" s="35"/>
      <c r="L94" s="38"/>
      <c r="AU94" s="17" t="s">
        <v>90</v>
      </c>
    </row>
    <row r="95" spans="2:47" s="8" customFormat="1" ht="24.95" customHeight="1">
      <c r="B95" s="146"/>
      <c r="C95" s="147"/>
      <c r="D95" s="148" t="s">
        <v>91</v>
      </c>
      <c r="E95" s="149"/>
      <c r="F95" s="149"/>
      <c r="G95" s="149"/>
      <c r="H95" s="149"/>
      <c r="I95" s="150"/>
      <c r="J95" s="151">
        <f>J130</f>
        <v>0</v>
      </c>
      <c r="K95" s="147"/>
      <c r="L95" s="152"/>
    </row>
    <row r="96" spans="2:47" s="9" customFormat="1" ht="19.899999999999999" customHeight="1">
      <c r="B96" s="153"/>
      <c r="C96" s="154"/>
      <c r="D96" s="155" t="s">
        <v>92</v>
      </c>
      <c r="E96" s="156"/>
      <c r="F96" s="156"/>
      <c r="G96" s="156"/>
      <c r="H96" s="156"/>
      <c r="I96" s="157"/>
      <c r="J96" s="158">
        <f>J131</f>
        <v>0</v>
      </c>
      <c r="K96" s="154"/>
      <c r="L96" s="159"/>
    </row>
    <row r="97" spans="2:12" s="9" customFormat="1" ht="19.899999999999999" customHeight="1">
      <c r="B97" s="153"/>
      <c r="C97" s="154"/>
      <c r="D97" s="155" t="s">
        <v>93</v>
      </c>
      <c r="E97" s="156"/>
      <c r="F97" s="156"/>
      <c r="G97" s="156"/>
      <c r="H97" s="156"/>
      <c r="I97" s="157"/>
      <c r="J97" s="158">
        <f>J216</f>
        <v>0</v>
      </c>
      <c r="K97" s="154"/>
      <c r="L97" s="159"/>
    </row>
    <row r="98" spans="2:12" s="9" customFormat="1" ht="19.899999999999999" customHeight="1">
      <c r="B98" s="153"/>
      <c r="C98" s="154"/>
      <c r="D98" s="155" t="s">
        <v>94</v>
      </c>
      <c r="E98" s="156"/>
      <c r="F98" s="156"/>
      <c r="G98" s="156"/>
      <c r="H98" s="156"/>
      <c r="I98" s="157"/>
      <c r="J98" s="158">
        <f>J229</f>
        <v>0</v>
      </c>
      <c r="K98" s="154"/>
      <c r="L98" s="159"/>
    </row>
    <row r="99" spans="2:12" s="9" customFormat="1" ht="19.899999999999999" customHeight="1">
      <c r="B99" s="153"/>
      <c r="C99" s="154"/>
      <c r="D99" s="155" t="s">
        <v>95</v>
      </c>
      <c r="E99" s="156"/>
      <c r="F99" s="156"/>
      <c r="G99" s="156"/>
      <c r="H99" s="156"/>
      <c r="I99" s="157"/>
      <c r="J99" s="158">
        <f>J234</f>
        <v>0</v>
      </c>
      <c r="K99" s="154"/>
      <c r="L99" s="159"/>
    </row>
    <row r="100" spans="2:12" s="9" customFormat="1" ht="19.899999999999999" customHeight="1">
      <c r="B100" s="153"/>
      <c r="C100" s="154"/>
      <c r="D100" s="155" t="s">
        <v>96</v>
      </c>
      <c r="E100" s="156"/>
      <c r="F100" s="156"/>
      <c r="G100" s="156"/>
      <c r="H100" s="156"/>
      <c r="I100" s="157"/>
      <c r="J100" s="158">
        <f>J307</f>
        <v>0</v>
      </c>
      <c r="K100" s="154"/>
      <c r="L100" s="159"/>
    </row>
    <row r="101" spans="2:12" s="9" customFormat="1" ht="19.899999999999999" customHeight="1">
      <c r="B101" s="153"/>
      <c r="C101" s="154"/>
      <c r="D101" s="155" t="s">
        <v>97</v>
      </c>
      <c r="E101" s="156"/>
      <c r="F101" s="156"/>
      <c r="G101" s="156"/>
      <c r="H101" s="156"/>
      <c r="I101" s="157"/>
      <c r="J101" s="158">
        <f>J320</f>
        <v>0</v>
      </c>
      <c r="K101" s="154"/>
      <c r="L101" s="159"/>
    </row>
    <row r="102" spans="2:12" s="9" customFormat="1" ht="19.899999999999999" customHeight="1">
      <c r="B102" s="153"/>
      <c r="C102" s="154"/>
      <c r="D102" s="155" t="s">
        <v>98</v>
      </c>
      <c r="E102" s="156"/>
      <c r="F102" s="156"/>
      <c r="G102" s="156"/>
      <c r="H102" s="156"/>
      <c r="I102" s="157"/>
      <c r="J102" s="158">
        <f>J377</f>
        <v>0</v>
      </c>
      <c r="K102" s="154"/>
      <c r="L102" s="159"/>
    </row>
    <row r="103" spans="2:12" s="9" customFormat="1" ht="19.899999999999999" customHeight="1">
      <c r="B103" s="153"/>
      <c r="C103" s="154"/>
      <c r="D103" s="155" t="s">
        <v>99</v>
      </c>
      <c r="E103" s="156"/>
      <c r="F103" s="156"/>
      <c r="G103" s="156"/>
      <c r="H103" s="156"/>
      <c r="I103" s="157"/>
      <c r="J103" s="158">
        <f>J411</f>
        <v>0</v>
      </c>
      <c r="K103" s="154"/>
      <c r="L103" s="159"/>
    </row>
    <row r="104" spans="2:12" s="8" customFormat="1" ht="24.95" customHeight="1">
      <c r="B104" s="146"/>
      <c r="C104" s="147"/>
      <c r="D104" s="148" t="s">
        <v>100</v>
      </c>
      <c r="E104" s="149"/>
      <c r="F104" s="149"/>
      <c r="G104" s="149"/>
      <c r="H104" s="149"/>
      <c r="I104" s="150"/>
      <c r="J104" s="151">
        <f>J418</f>
        <v>0</v>
      </c>
      <c r="K104" s="147"/>
      <c r="L104" s="152"/>
    </row>
    <row r="105" spans="2:12" s="9" customFormat="1" ht="19.899999999999999" customHeight="1">
      <c r="B105" s="153"/>
      <c r="C105" s="154"/>
      <c r="D105" s="155" t="s">
        <v>101</v>
      </c>
      <c r="E105" s="156"/>
      <c r="F105" s="156"/>
      <c r="G105" s="156"/>
      <c r="H105" s="156"/>
      <c r="I105" s="157"/>
      <c r="J105" s="158">
        <f>J419</f>
        <v>0</v>
      </c>
      <c r="K105" s="154"/>
      <c r="L105" s="159"/>
    </row>
    <row r="106" spans="2:12" s="8" customFormat="1" ht="24.95" customHeight="1">
      <c r="B106" s="146"/>
      <c r="C106" s="147"/>
      <c r="D106" s="148" t="s">
        <v>102</v>
      </c>
      <c r="E106" s="149"/>
      <c r="F106" s="149"/>
      <c r="G106" s="149"/>
      <c r="H106" s="149"/>
      <c r="I106" s="150"/>
      <c r="J106" s="151">
        <f>J433</f>
        <v>0</v>
      </c>
      <c r="K106" s="147"/>
      <c r="L106" s="152"/>
    </row>
    <row r="107" spans="2:12" s="9" customFormat="1" ht="19.899999999999999" customHeight="1">
      <c r="B107" s="153"/>
      <c r="C107" s="154"/>
      <c r="D107" s="155" t="s">
        <v>103</v>
      </c>
      <c r="E107" s="156"/>
      <c r="F107" s="156"/>
      <c r="G107" s="156"/>
      <c r="H107" s="156"/>
      <c r="I107" s="157"/>
      <c r="J107" s="158">
        <f>J434</f>
        <v>0</v>
      </c>
      <c r="K107" s="154"/>
      <c r="L107" s="159"/>
    </row>
    <row r="108" spans="2:12" s="9" customFormat="1" ht="19.899999999999999" customHeight="1">
      <c r="B108" s="153"/>
      <c r="C108" s="154"/>
      <c r="D108" s="155" t="s">
        <v>104</v>
      </c>
      <c r="E108" s="156"/>
      <c r="F108" s="156"/>
      <c r="G108" s="156"/>
      <c r="H108" s="156"/>
      <c r="I108" s="157"/>
      <c r="J108" s="158">
        <f>J440</f>
        <v>0</v>
      </c>
      <c r="K108" s="154"/>
      <c r="L108" s="159"/>
    </row>
    <row r="109" spans="2:12" s="9" customFormat="1" ht="19.899999999999999" customHeight="1">
      <c r="B109" s="153"/>
      <c r="C109" s="154"/>
      <c r="D109" s="155" t="s">
        <v>105</v>
      </c>
      <c r="E109" s="156"/>
      <c r="F109" s="156"/>
      <c r="G109" s="156"/>
      <c r="H109" s="156"/>
      <c r="I109" s="157"/>
      <c r="J109" s="158">
        <f>J442</f>
        <v>0</v>
      </c>
      <c r="K109" s="154"/>
      <c r="L109" s="159"/>
    </row>
    <row r="110" spans="2:12" s="9" customFormat="1" ht="19.899999999999999" customHeight="1">
      <c r="B110" s="153"/>
      <c r="C110" s="154"/>
      <c r="D110" s="155" t="s">
        <v>106</v>
      </c>
      <c r="E110" s="156"/>
      <c r="F110" s="156"/>
      <c r="G110" s="156"/>
      <c r="H110" s="156"/>
      <c r="I110" s="157"/>
      <c r="J110" s="158">
        <f>J445</f>
        <v>0</v>
      </c>
      <c r="K110" s="154"/>
      <c r="L110" s="159"/>
    </row>
    <row r="111" spans="2:12" s="9" customFormat="1" ht="19.899999999999999" customHeight="1">
      <c r="B111" s="153"/>
      <c r="C111" s="154"/>
      <c r="D111" s="155" t="s">
        <v>107</v>
      </c>
      <c r="E111" s="156"/>
      <c r="F111" s="156"/>
      <c r="G111" s="156"/>
      <c r="H111" s="156"/>
      <c r="I111" s="157"/>
      <c r="J111" s="158">
        <f>J449</f>
        <v>0</v>
      </c>
      <c r="K111" s="154"/>
      <c r="L111" s="159"/>
    </row>
    <row r="112" spans="2:12" s="1" customFormat="1" ht="21.75" customHeight="1">
      <c r="B112" s="34"/>
      <c r="C112" s="35"/>
      <c r="D112" s="35"/>
      <c r="E112" s="35"/>
      <c r="F112" s="35"/>
      <c r="G112" s="35"/>
      <c r="H112" s="35"/>
      <c r="I112" s="105"/>
      <c r="J112" s="35"/>
      <c r="K112" s="35"/>
      <c r="L112" s="38"/>
    </row>
    <row r="113" spans="2:20" s="1" customFormat="1" ht="6.95" customHeight="1">
      <c r="B113" s="49"/>
      <c r="C113" s="50"/>
      <c r="D113" s="50"/>
      <c r="E113" s="50"/>
      <c r="F113" s="50"/>
      <c r="G113" s="50"/>
      <c r="H113" s="50"/>
      <c r="I113" s="137"/>
      <c r="J113" s="50"/>
      <c r="K113" s="50"/>
      <c r="L113" s="38"/>
    </row>
    <row r="117" spans="2:20" s="1" customFormat="1" ht="6.95" customHeight="1">
      <c r="B117" s="51"/>
      <c r="C117" s="52"/>
      <c r="D117" s="52"/>
      <c r="E117" s="52"/>
      <c r="F117" s="52"/>
      <c r="G117" s="52"/>
      <c r="H117" s="52"/>
      <c r="I117" s="140"/>
      <c r="J117" s="52"/>
      <c r="K117" s="52"/>
      <c r="L117" s="38"/>
    </row>
    <row r="118" spans="2:20" s="1" customFormat="1" ht="24.95" customHeight="1">
      <c r="B118" s="34"/>
      <c r="C118" s="23" t="s">
        <v>108</v>
      </c>
      <c r="D118" s="35"/>
      <c r="E118" s="35"/>
      <c r="F118" s="35"/>
      <c r="G118" s="35"/>
      <c r="H118" s="35"/>
      <c r="I118" s="105"/>
      <c r="J118" s="35"/>
      <c r="K118" s="35"/>
      <c r="L118" s="38"/>
    </row>
    <row r="119" spans="2:20" s="1" customFormat="1" ht="6.95" customHeight="1">
      <c r="B119" s="34"/>
      <c r="C119" s="35"/>
      <c r="D119" s="35"/>
      <c r="E119" s="35"/>
      <c r="F119" s="35"/>
      <c r="G119" s="35"/>
      <c r="H119" s="35"/>
      <c r="I119" s="105"/>
      <c r="J119" s="35"/>
      <c r="K119" s="35"/>
      <c r="L119" s="38"/>
    </row>
    <row r="120" spans="2:20" s="1" customFormat="1" ht="12" customHeight="1">
      <c r="B120" s="34"/>
      <c r="C120" s="29" t="s">
        <v>16</v>
      </c>
      <c r="D120" s="35"/>
      <c r="E120" s="35"/>
      <c r="F120" s="35"/>
      <c r="G120" s="35"/>
      <c r="H120" s="35"/>
      <c r="I120" s="105"/>
      <c r="J120" s="35"/>
      <c r="K120" s="35"/>
      <c r="L120" s="38"/>
    </row>
    <row r="121" spans="2:20" s="1" customFormat="1" ht="16.5" customHeight="1">
      <c r="B121" s="34"/>
      <c r="C121" s="35"/>
      <c r="D121" s="35"/>
      <c r="E121" s="272" t="str">
        <f>E7</f>
        <v>Obec Stašov - realizace komunikace Pod Tratí</v>
      </c>
      <c r="F121" s="304"/>
      <c r="G121" s="304"/>
      <c r="H121" s="304"/>
      <c r="I121" s="105"/>
      <c r="J121" s="35"/>
      <c r="K121" s="35"/>
      <c r="L121" s="38"/>
    </row>
    <row r="122" spans="2:20" s="1" customFormat="1" ht="6.95" customHeight="1">
      <c r="B122" s="34"/>
      <c r="C122" s="35"/>
      <c r="D122" s="35"/>
      <c r="E122" s="35"/>
      <c r="F122" s="35"/>
      <c r="G122" s="35"/>
      <c r="H122" s="35"/>
      <c r="I122" s="105"/>
      <c r="J122" s="35"/>
      <c r="K122" s="35"/>
      <c r="L122" s="38"/>
    </row>
    <row r="123" spans="2:20" s="1" customFormat="1" ht="12" customHeight="1">
      <c r="B123" s="34"/>
      <c r="C123" s="29" t="s">
        <v>21</v>
      </c>
      <c r="D123" s="35"/>
      <c r="E123" s="35"/>
      <c r="F123" s="27" t="str">
        <f>F10</f>
        <v>Stašov, k.ú.755 311</v>
      </c>
      <c r="G123" s="35"/>
      <c r="H123" s="35"/>
      <c r="I123" s="107" t="s">
        <v>23</v>
      </c>
      <c r="J123" s="61" t="str">
        <f>IF(J10="","",J10)</f>
        <v>7. 11. 2019</v>
      </c>
      <c r="K123" s="35"/>
      <c r="L123" s="38"/>
    </row>
    <row r="124" spans="2:20" s="1" customFormat="1" ht="6.95" customHeight="1">
      <c r="B124" s="34"/>
      <c r="C124" s="35"/>
      <c r="D124" s="35"/>
      <c r="E124" s="35"/>
      <c r="F124" s="35"/>
      <c r="G124" s="35"/>
      <c r="H124" s="35"/>
      <c r="I124" s="105"/>
      <c r="J124" s="35"/>
      <c r="K124" s="35"/>
      <c r="L124" s="38"/>
    </row>
    <row r="125" spans="2:20" s="1" customFormat="1" ht="15.2" customHeight="1">
      <c r="B125" s="34"/>
      <c r="C125" s="29" t="s">
        <v>25</v>
      </c>
      <c r="D125" s="35"/>
      <c r="E125" s="35"/>
      <c r="F125" s="27" t="str">
        <f>E13</f>
        <v>Obec Stašov</v>
      </c>
      <c r="G125" s="35"/>
      <c r="H125" s="35"/>
      <c r="I125" s="107" t="s">
        <v>31</v>
      </c>
      <c r="J125" s="32" t="str">
        <f>E19</f>
        <v xml:space="preserve"> </v>
      </c>
      <c r="K125" s="35"/>
      <c r="L125" s="38"/>
    </row>
    <row r="126" spans="2:20" s="1" customFormat="1" ht="15.2" customHeight="1">
      <c r="B126" s="34"/>
      <c r="C126" s="29" t="s">
        <v>29</v>
      </c>
      <c r="D126" s="35"/>
      <c r="E126" s="35"/>
      <c r="F126" s="27" t="str">
        <f>IF(E16="","",E16)</f>
        <v>Vyplň údaj</v>
      </c>
      <c r="G126" s="35"/>
      <c r="H126" s="35"/>
      <c r="I126" s="107" t="s">
        <v>34</v>
      </c>
      <c r="J126" s="32" t="str">
        <f>E22</f>
        <v xml:space="preserve"> </v>
      </c>
      <c r="K126" s="35"/>
      <c r="L126" s="38"/>
    </row>
    <row r="127" spans="2:20" s="1" customFormat="1" ht="10.35" customHeight="1">
      <c r="B127" s="34"/>
      <c r="C127" s="35"/>
      <c r="D127" s="35"/>
      <c r="E127" s="35"/>
      <c r="F127" s="35"/>
      <c r="G127" s="35"/>
      <c r="H127" s="35"/>
      <c r="I127" s="105"/>
      <c r="J127" s="35"/>
      <c r="K127" s="35"/>
      <c r="L127" s="38"/>
    </row>
    <row r="128" spans="2:20" s="10" customFormat="1" ht="29.25" customHeight="1">
      <c r="B128" s="160"/>
      <c r="C128" s="161" t="s">
        <v>109</v>
      </c>
      <c r="D128" s="162" t="s">
        <v>62</v>
      </c>
      <c r="E128" s="162" t="s">
        <v>58</v>
      </c>
      <c r="F128" s="162" t="s">
        <v>59</v>
      </c>
      <c r="G128" s="162" t="s">
        <v>110</v>
      </c>
      <c r="H128" s="162" t="s">
        <v>111</v>
      </c>
      <c r="I128" s="163" t="s">
        <v>112</v>
      </c>
      <c r="J128" s="162" t="s">
        <v>88</v>
      </c>
      <c r="K128" s="164" t="s">
        <v>113</v>
      </c>
      <c r="L128" s="165"/>
      <c r="M128" s="70" t="s">
        <v>1</v>
      </c>
      <c r="N128" s="71" t="s">
        <v>41</v>
      </c>
      <c r="O128" s="71" t="s">
        <v>114</v>
      </c>
      <c r="P128" s="71" t="s">
        <v>115</v>
      </c>
      <c r="Q128" s="71" t="s">
        <v>116</v>
      </c>
      <c r="R128" s="71" t="s">
        <v>117</v>
      </c>
      <c r="S128" s="71" t="s">
        <v>118</v>
      </c>
      <c r="T128" s="72" t="s">
        <v>119</v>
      </c>
    </row>
    <row r="129" spans="2:65" s="1" customFormat="1" ht="22.9" customHeight="1">
      <c r="B129" s="34"/>
      <c r="C129" s="77" t="s">
        <v>120</v>
      </c>
      <c r="D129" s="35"/>
      <c r="E129" s="35"/>
      <c r="F129" s="35"/>
      <c r="G129" s="35"/>
      <c r="H129" s="35"/>
      <c r="I129" s="105"/>
      <c r="J129" s="166">
        <f>BK129</f>
        <v>0</v>
      </c>
      <c r="K129" s="35"/>
      <c r="L129" s="38"/>
      <c r="M129" s="73"/>
      <c r="N129" s="74"/>
      <c r="O129" s="74"/>
      <c r="P129" s="167">
        <f>P130+P418+P433</f>
        <v>0</v>
      </c>
      <c r="Q129" s="74"/>
      <c r="R129" s="167">
        <f>R130+R418+R433</f>
        <v>646.21336587999997</v>
      </c>
      <c r="S129" s="74"/>
      <c r="T129" s="168">
        <f>T130+T418+T433</f>
        <v>764.9434</v>
      </c>
      <c r="AT129" s="17" t="s">
        <v>76</v>
      </c>
      <c r="AU129" s="17" t="s">
        <v>90</v>
      </c>
      <c r="BK129" s="169">
        <f>BK130+BK418+BK433</f>
        <v>0</v>
      </c>
    </row>
    <row r="130" spans="2:65" s="11" customFormat="1" ht="25.9" customHeight="1">
      <c r="B130" s="170"/>
      <c r="C130" s="171"/>
      <c r="D130" s="172" t="s">
        <v>76</v>
      </c>
      <c r="E130" s="173" t="s">
        <v>121</v>
      </c>
      <c r="F130" s="173" t="s">
        <v>122</v>
      </c>
      <c r="G130" s="171"/>
      <c r="H130" s="171"/>
      <c r="I130" s="174"/>
      <c r="J130" s="175">
        <f>BK130</f>
        <v>0</v>
      </c>
      <c r="K130" s="171"/>
      <c r="L130" s="176"/>
      <c r="M130" s="177"/>
      <c r="N130" s="178"/>
      <c r="O130" s="178"/>
      <c r="P130" s="179">
        <f>P131+P216+P229+P234+P307+P320+P377+P411</f>
        <v>0</v>
      </c>
      <c r="Q130" s="178"/>
      <c r="R130" s="179">
        <f>R131+R216+R229+R234+R307+R320+R377+R411</f>
        <v>539.99536588000001</v>
      </c>
      <c r="S130" s="178"/>
      <c r="T130" s="180">
        <f>T131+T216+T229+T234+T307+T320+T377+T411</f>
        <v>764.9434</v>
      </c>
      <c r="AR130" s="181" t="s">
        <v>82</v>
      </c>
      <c r="AT130" s="182" t="s">
        <v>76</v>
      </c>
      <c r="AU130" s="182" t="s">
        <v>77</v>
      </c>
      <c r="AY130" s="181" t="s">
        <v>123</v>
      </c>
      <c r="BK130" s="183">
        <f>BK131+BK216+BK229+BK234+BK307+BK320+BK377+BK411</f>
        <v>0</v>
      </c>
    </row>
    <row r="131" spans="2:65" s="11" customFormat="1" ht="22.9" customHeight="1">
      <c r="B131" s="170"/>
      <c r="C131" s="171"/>
      <c r="D131" s="172" t="s">
        <v>76</v>
      </c>
      <c r="E131" s="184" t="s">
        <v>82</v>
      </c>
      <c r="F131" s="184" t="s">
        <v>124</v>
      </c>
      <c r="G131" s="171"/>
      <c r="H131" s="171"/>
      <c r="I131" s="174"/>
      <c r="J131" s="185">
        <f>BK131</f>
        <v>0</v>
      </c>
      <c r="K131" s="171"/>
      <c r="L131" s="176"/>
      <c r="M131" s="177"/>
      <c r="N131" s="178"/>
      <c r="O131" s="178"/>
      <c r="P131" s="179">
        <f>SUM(P132:P215)</f>
        <v>0</v>
      </c>
      <c r="Q131" s="178"/>
      <c r="R131" s="179">
        <f>SUM(R132:R215)</f>
        <v>8.8409999999999999E-3</v>
      </c>
      <c r="S131" s="178"/>
      <c r="T131" s="180">
        <f>SUM(T132:T215)</f>
        <v>763.60540000000003</v>
      </c>
      <c r="AR131" s="181" t="s">
        <v>82</v>
      </c>
      <c r="AT131" s="182" t="s">
        <v>76</v>
      </c>
      <c r="AU131" s="182" t="s">
        <v>82</v>
      </c>
      <c r="AY131" s="181" t="s">
        <v>123</v>
      </c>
      <c r="BK131" s="183">
        <f>SUM(BK132:BK215)</f>
        <v>0</v>
      </c>
    </row>
    <row r="132" spans="2:65" s="1" customFormat="1" ht="24" customHeight="1">
      <c r="B132" s="34"/>
      <c r="C132" s="186" t="s">
        <v>82</v>
      </c>
      <c r="D132" s="186" t="s">
        <v>125</v>
      </c>
      <c r="E132" s="187" t="s">
        <v>126</v>
      </c>
      <c r="F132" s="188" t="s">
        <v>127</v>
      </c>
      <c r="G132" s="189" t="s">
        <v>128</v>
      </c>
      <c r="H132" s="190">
        <v>10</v>
      </c>
      <c r="I132" s="191"/>
      <c r="J132" s="192">
        <f>ROUND(I132*H132,2)</f>
        <v>0</v>
      </c>
      <c r="K132" s="188" t="s">
        <v>1</v>
      </c>
      <c r="L132" s="38"/>
      <c r="M132" s="193" t="s">
        <v>1</v>
      </c>
      <c r="N132" s="194" t="s">
        <v>42</v>
      </c>
      <c r="O132" s="66"/>
      <c r="P132" s="195">
        <f>O132*H132</f>
        <v>0</v>
      </c>
      <c r="Q132" s="195">
        <v>5.0000000000000002E-5</v>
      </c>
      <c r="R132" s="195">
        <f>Q132*H132</f>
        <v>5.0000000000000001E-4</v>
      </c>
      <c r="S132" s="195">
        <v>0</v>
      </c>
      <c r="T132" s="196">
        <f>S132*H132</f>
        <v>0</v>
      </c>
      <c r="AR132" s="197" t="s">
        <v>129</v>
      </c>
      <c r="AT132" s="197" t="s">
        <v>125</v>
      </c>
      <c r="AU132" s="197" t="s">
        <v>84</v>
      </c>
      <c r="AY132" s="17" t="s">
        <v>123</v>
      </c>
      <c r="BE132" s="198">
        <f>IF(N132="základní",J132,0)</f>
        <v>0</v>
      </c>
      <c r="BF132" s="198">
        <f>IF(N132="snížená",J132,0)</f>
        <v>0</v>
      </c>
      <c r="BG132" s="198">
        <f>IF(N132="zákl. přenesená",J132,0)</f>
        <v>0</v>
      </c>
      <c r="BH132" s="198">
        <f>IF(N132="sníž. přenesená",J132,0)</f>
        <v>0</v>
      </c>
      <c r="BI132" s="198">
        <f>IF(N132="nulová",J132,0)</f>
        <v>0</v>
      </c>
      <c r="BJ132" s="17" t="s">
        <v>82</v>
      </c>
      <c r="BK132" s="198">
        <f>ROUND(I132*H132,2)</f>
        <v>0</v>
      </c>
      <c r="BL132" s="17" t="s">
        <v>129</v>
      </c>
      <c r="BM132" s="197" t="s">
        <v>130</v>
      </c>
    </row>
    <row r="133" spans="2:65" s="12" customFormat="1" ht="11.25">
      <c r="B133" s="199"/>
      <c r="C133" s="200"/>
      <c r="D133" s="201" t="s">
        <v>131</v>
      </c>
      <c r="E133" s="202" t="s">
        <v>1</v>
      </c>
      <c r="F133" s="203" t="s">
        <v>132</v>
      </c>
      <c r="G133" s="200"/>
      <c r="H133" s="204">
        <v>10</v>
      </c>
      <c r="I133" s="205"/>
      <c r="J133" s="200"/>
      <c r="K133" s="200"/>
      <c r="L133" s="206"/>
      <c r="M133" s="207"/>
      <c r="N133" s="208"/>
      <c r="O133" s="208"/>
      <c r="P133" s="208"/>
      <c r="Q133" s="208"/>
      <c r="R133" s="208"/>
      <c r="S133" s="208"/>
      <c r="T133" s="209"/>
      <c r="AT133" s="210" t="s">
        <v>131</v>
      </c>
      <c r="AU133" s="210" t="s">
        <v>84</v>
      </c>
      <c r="AV133" s="12" t="s">
        <v>84</v>
      </c>
      <c r="AW133" s="12" t="s">
        <v>33</v>
      </c>
      <c r="AX133" s="12" t="s">
        <v>82</v>
      </c>
      <c r="AY133" s="210" t="s">
        <v>123</v>
      </c>
    </row>
    <row r="134" spans="2:65" s="1" customFormat="1" ht="24" customHeight="1">
      <c r="B134" s="34"/>
      <c r="C134" s="186" t="s">
        <v>84</v>
      </c>
      <c r="D134" s="186" t="s">
        <v>125</v>
      </c>
      <c r="E134" s="187" t="s">
        <v>133</v>
      </c>
      <c r="F134" s="188" t="s">
        <v>134</v>
      </c>
      <c r="G134" s="189" t="s">
        <v>128</v>
      </c>
      <c r="H134" s="190">
        <v>363</v>
      </c>
      <c r="I134" s="191"/>
      <c r="J134" s="192">
        <f>ROUND(I134*H134,2)</f>
        <v>0</v>
      </c>
      <c r="K134" s="188" t="s">
        <v>135</v>
      </c>
      <c r="L134" s="38"/>
      <c r="M134" s="193" t="s">
        <v>1</v>
      </c>
      <c r="N134" s="194" t="s">
        <v>42</v>
      </c>
      <c r="O134" s="66"/>
      <c r="P134" s="195">
        <f>O134*H134</f>
        <v>0</v>
      </c>
      <c r="Q134" s="195">
        <v>0</v>
      </c>
      <c r="R134" s="195">
        <f>Q134*H134</f>
        <v>0</v>
      </c>
      <c r="S134" s="195">
        <v>0</v>
      </c>
      <c r="T134" s="196">
        <f>S134*H134</f>
        <v>0</v>
      </c>
      <c r="AR134" s="197" t="s">
        <v>129</v>
      </c>
      <c r="AT134" s="197" t="s">
        <v>125</v>
      </c>
      <c r="AU134" s="197" t="s">
        <v>84</v>
      </c>
      <c r="AY134" s="17" t="s">
        <v>123</v>
      </c>
      <c r="BE134" s="198">
        <f>IF(N134="základní",J134,0)</f>
        <v>0</v>
      </c>
      <c r="BF134" s="198">
        <f>IF(N134="snížená",J134,0)</f>
        <v>0</v>
      </c>
      <c r="BG134" s="198">
        <f>IF(N134="zákl. přenesená",J134,0)</f>
        <v>0</v>
      </c>
      <c r="BH134" s="198">
        <f>IF(N134="sníž. přenesená",J134,0)</f>
        <v>0</v>
      </c>
      <c r="BI134" s="198">
        <f>IF(N134="nulová",J134,0)</f>
        <v>0</v>
      </c>
      <c r="BJ134" s="17" t="s">
        <v>82</v>
      </c>
      <c r="BK134" s="198">
        <f>ROUND(I134*H134,2)</f>
        <v>0</v>
      </c>
      <c r="BL134" s="17" t="s">
        <v>129</v>
      </c>
      <c r="BM134" s="197" t="s">
        <v>136</v>
      </c>
    </row>
    <row r="135" spans="2:65" s="12" customFormat="1" ht="11.25">
      <c r="B135" s="199"/>
      <c r="C135" s="200"/>
      <c r="D135" s="201" t="s">
        <v>131</v>
      </c>
      <c r="E135" s="202" t="s">
        <v>1</v>
      </c>
      <c r="F135" s="203" t="s">
        <v>137</v>
      </c>
      <c r="G135" s="200"/>
      <c r="H135" s="204">
        <v>360</v>
      </c>
      <c r="I135" s="205"/>
      <c r="J135" s="200"/>
      <c r="K135" s="200"/>
      <c r="L135" s="206"/>
      <c r="M135" s="207"/>
      <c r="N135" s="208"/>
      <c r="O135" s="208"/>
      <c r="P135" s="208"/>
      <c r="Q135" s="208"/>
      <c r="R135" s="208"/>
      <c r="S135" s="208"/>
      <c r="T135" s="209"/>
      <c r="AT135" s="210" t="s">
        <v>131</v>
      </c>
      <c r="AU135" s="210" t="s">
        <v>84</v>
      </c>
      <c r="AV135" s="12" t="s">
        <v>84</v>
      </c>
      <c r="AW135" s="12" t="s">
        <v>33</v>
      </c>
      <c r="AX135" s="12" t="s">
        <v>77</v>
      </c>
      <c r="AY135" s="210" t="s">
        <v>123</v>
      </c>
    </row>
    <row r="136" spans="2:65" s="12" customFormat="1" ht="11.25">
      <c r="B136" s="199"/>
      <c r="C136" s="200"/>
      <c r="D136" s="201" t="s">
        <v>131</v>
      </c>
      <c r="E136" s="202" t="s">
        <v>1</v>
      </c>
      <c r="F136" s="203" t="s">
        <v>138</v>
      </c>
      <c r="G136" s="200"/>
      <c r="H136" s="204">
        <v>3</v>
      </c>
      <c r="I136" s="205"/>
      <c r="J136" s="200"/>
      <c r="K136" s="200"/>
      <c r="L136" s="206"/>
      <c r="M136" s="207"/>
      <c r="N136" s="208"/>
      <c r="O136" s="208"/>
      <c r="P136" s="208"/>
      <c r="Q136" s="208"/>
      <c r="R136" s="208"/>
      <c r="S136" s="208"/>
      <c r="T136" s="209"/>
      <c r="AT136" s="210" t="s">
        <v>131</v>
      </c>
      <c r="AU136" s="210" t="s">
        <v>84</v>
      </c>
      <c r="AV136" s="12" t="s">
        <v>84</v>
      </c>
      <c r="AW136" s="12" t="s">
        <v>33</v>
      </c>
      <c r="AX136" s="12" t="s">
        <v>77</v>
      </c>
      <c r="AY136" s="210" t="s">
        <v>123</v>
      </c>
    </row>
    <row r="137" spans="2:65" s="13" customFormat="1" ht="11.25">
      <c r="B137" s="211"/>
      <c r="C137" s="212"/>
      <c r="D137" s="201" t="s">
        <v>131</v>
      </c>
      <c r="E137" s="213" t="s">
        <v>1</v>
      </c>
      <c r="F137" s="214" t="s">
        <v>139</v>
      </c>
      <c r="G137" s="212"/>
      <c r="H137" s="215">
        <v>363</v>
      </c>
      <c r="I137" s="216"/>
      <c r="J137" s="212"/>
      <c r="K137" s="212"/>
      <c r="L137" s="217"/>
      <c r="M137" s="218"/>
      <c r="N137" s="219"/>
      <c r="O137" s="219"/>
      <c r="P137" s="219"/>
      <c r="Q137" s="219"/>
      <c r="R137" s="219"/>
      <c r="S137" s="219"/>
      <c r="T137" s="220"/>
      <c r="AT137" s="221" t="s">
        <v>131</v>
      </c>
      <c r="AU137" s="221" t="s">
        <v>84</v>
      </c>
      <c r="AV137" s="13" t="s">
        <v>129</v>
      </c>
      <c r="AW137" s="13" t="s">
        <v>33</v>
      </c>
      <c r="AX137" s="13" t="s">
        <v>82</v>
      </c>
      <c r="AY137" s="221" t="s">
        <v>123</v>
      </c>
    </row>
    <row r="138" spans="2:65" s="1" customFormat="1" ht="24" customHeight="1">
      <c r="B138" s="34"/>
      <c r="C138" s="186" t="s">
        <v>140</v>
      </c>
      <c r="D138" s="186" t="s">
        <v>125</v>
      </c>
      <c r="E138" s="187" t="s">
        <v>141</v>
      </c>
      <c r="F138" s="188" t="s">
        <v>142</v>
      </c>
      <c r="G138" s="189" t="s">
        <v>143</v>
      </c>
      <c r="H138" s="190">
        <v>3</v>
      </c>
      <c r="I138" s="191"/>
      <c r="J138" s="192">
        <f>ROUND(I138*H138,2)</f>
        <v>0</v>
      </c>
      <c r="K138" s="188" t="s">
        <v>1</v>
      </c>
      <c r="L138" s="38"/>
      <c r="M138" s="193" t="s">
        <v>1</v>
      </c>
      <c r="N138" s="194" t="s">
        <v>42</v>
      </c>
      <c r="O138" s="66"/>
      <c r="P138" s="195">
        <f>O138*H138</f>
        <v>0</v>
      </c>
      <c r="Q138" s="195">
        <v>0</v>
      </c>
      <c r="R138" s="195">
        <f>Q138*H138</f>
        <v>0</v>
      </c>
      <c r="S138" s="195">
        <v>0</v>
      </c>
      <c r="T138" s="196">
        <f>S138*H138</f>
        <v>0</v>
      </c>
      <c r="AR138" s="197" t="s">
        <v>129</v>
      </c>
      <c r="AT138" s="197" t="s">
        <v>125</v>
      </c>
      <c r="AU138" s="197" t="s">
        <v>84</v>
      </c>
      <c r="AY138" s="17" t="s">
        <v>123</v>
      </c>
      <c r="BE138" s="198">
        <f>IF(N138="základní",J138,0)</f>
        <v>0</v>
      </c>
      <c r="BF138" s="198">
        <f>IF(N138="snížená",J138,0)</f>
        <v>0</v>
      </c>
      <c r="BG138" s="198">
        <f>IF(N138="zákl. přenesená",J138,0)</f>
        <v>0</v>
      </c>
      <c r="BH138" s="198">
        <f>IF(N138="sníž. přenesená",J138,0)</f>
        <v>0</v>
      </c>
      <c r="BI138" s="198">
        <f>IF(N138="nulová",J138,0)</f>
        <v>0</v>
      </c>
      <c r="BJ138" s="17" t="s">
        <v>82</v>
      </c>
      <c r="BK138" s="198">
        <f>ROUND(I138*H138,2)</f>
        <v>0</v>
      </c>
      <c r="BL138" s="17" t="s">
        <v>129</v>
      </c>
      <c r="BM138" s="197" t="s">
        <v>144</v>
      </c>
    </row>
    <row r="139" spans="2:65" s="12" customFormat="1" ht="11.25">
      <c r="B139" s="199"/>
      <c r="C139" s="200"/>
      <c r="D139" s="201" t="s">
        <v>131</v>
      </c>
      <c r="E139" s="202" t="s">
        <v>1</v>
      </c>
      <c r="F139" s="203" t="s">
        <v>145</v>
      </c>
      <c r="G139" s="200"/>
      <c r="H139" s="204">
        <v>3</v>
      </c>
      <c r="I139" s="205"/>
      <c r="J139" s="200"/>
      <c r="K139" s="200"/>
      <c r="L139" s="206"/>
      <c r="M139" s="207"/>
      <c r="N139" s="208"/>
      <c r="O139" s="208"/>
      <c r="P139" s="208"/>
      <c r="Q139" s="208"/>
      <c r="R139" s="208"/>
      <c r="S139" s="208"/>
      <c r="T139" s="209"/>
      <c r="AT139" s="210" t="s">
        <v>131</v>
      </c>
      <c r="AU139" s="210" t="s">
        <v>84</v>
      </c>
      <c r="AV139" s="12" t="s">
        <v>84</v>
      </c>
      <c r="AW139" s="12" t="s">
        <v>33</v>
      </c>
      <c r="AX139" s="12" t="s">
        <v>82</v>
      </c>
      <c r="AY139" s="210" t="s">
        <v>123</v>
      </c>
    </row>
    <row r="140" spans="2:65" s="1" customFormat="1" ht="24" customHeight="1">
      <c r="B140" s="34"/>
      <c r="C140" s="186" t="s">
        <v>129</v>
      </c>
      <c r="D140" s="186" t="s">
        <v>125</v>
      </c>
      <c r="E140" s="187" t="s">
        <v>146</v>
      </c>
      <c r="F140" s="188" t="s">
        <v>147</v>
      </c>
      <c r="G140" s="189" t="s">
        <v>143</v>
      </c>
      <c r="H140" s="190">
        <v>3</v>
      </c>
      <c r="I140" s="191"/>
      <c r="J140" s="192">
        <f>ROUND(I140*H140,2)</f>
        <v>0</v>
      </c>
      <c r="K140" s="188" t="s">
        <v>1</v>
      </c>
      <c r="L140" s="38"/>
      <c r="M140" s="193" t="s">
        <v>1</v>
      </c>
      <c r="N140" s="194" t="s">
        <v>42</v>
      </c>
      <c r="O140" s="66"/>
      <c r="P140" s="195">
        <f>O140*H140</f>
        <v>0</v>
      </c>
      <c r="Q140" s="195">
        <v>5.0000000000000002E-5</v>
      </c>
      <c r="R140" s="195">
        <f>Q140*H140</f>
        <v>1.5000000000000001E-4</v>
      </c>
      <c r="S140" s="195">
        <v>0</v>
      </c>
      <c r="T140" s="196">
        <f>S140*H140</f>
        <v>0</v>
      </c>
      <c r="AR140" s="197" t="s">
        <v>129</v>
      </c>
      <c r="AT140" s="197" t="s">
        <v>125</v>
      </c>
      <c r="AU140" s="197" t="s">
        <v>84</v>
      </c>
      <c r="AY140" s="17" t="s">
        <v>123</v>
      </c>
      <c r="BE140" s="198">
        <f>IF(N140="základní",J140,0)</f>
        <v>0</v>
      </c>
      <c r="BF140" s="198">
        <f>IF(N140="snížená",J140,0)</f>
        <v>0</v>
      </c>
      <c r="BG140" s="198">
        <f>IF(N140="zákl. přenesená",J140,0)</f>
        <v>0</v>
      </c>
      <c r="BH140" s="198">
        <f>IF(N140="sníž. přenesená",J140,0)</f>
        <v>0</v>
      </c>
      <c r="BI140" s="198">
        <f>IF(N140="nulová",J140,0)</f>
        <v>0</v>
      </c>
      <c r="BJ140" s="17" t="s">
        <v>82</v>
      </c>
      <c r="BK140" s="198">
        <f>ROUND(I140*H140,2)</f>
        <v>0</v>
      </c>
      <c r="BL140" s="17" t="s">
        <v>129</v>
      </c>
      <c r="BM140" s="197" t="s">
        <v>148</v>
      </c>
    </row>
    <row r="141" spans="2:65" s="12" customFormat="1" ht="11.25">
      <c r="B141" s="199"/>
      <c r="C141" s="200"/>
      <c r="D141" s="201" t="s">
        <v>131</v>
      </c>
      <c r="E141" s="202" t="s">
        <v>1</v>
      </c>
      <c r="F141" s="203" t="s">
        <v>145</v>
      </c>
      <c r="G141" s="200"/>
      <c r="H141" s="204">
        <v>3</v>
      </c>
      <c r="I141" s="205"/>
      <c r="J141" s="200"/>
      <c r="K141" s="200"/>
      <c r="L141" s="206"/>
      <c r="M141" s="207"/>
      <c r="N141" s="208"/>
      <c r="O141" s="208"/>
      <c r="P141" s="208"/>
      <c r="Q141" s="208"/>
      <c r="R141" s="208"/>
      <c r="S141" s="208"/>
      <c r="T141" s="209"/>
      <c r="AT141" s="210" t="s">
        <v>131</v>
      </c>
      <c r="AU141" s="210" t="s">
        <v>84</v>
      </c>
      <c r="AV141" s="12" t="s">
        <v>84</v>
      </c>
      <c r="AW141" s="12" t="s">
        <v>33</v>
      </c>
      <c r="AX141" s="12" t="s">
        <v>82</v>
      </c>
      <c r="AY141" s="210" t="s">
        <v>123</v>
      </c>
    </row>
    <row r="142" spans="2:65" s="1" customFormat="1" ht="24" customHeight="1">
      <c r="B142" s="34"/>
      <c r="C142" s="186" t="s">
        <v>149</v>
      </c>
      <c r="D142" s="186" t="s">
        <v>125</v>
      </c>
      <c r="E142" s="187" t="s">
        <v>150</v>
      </c>
      <c r="F142" s="188" t="s">
        <v>151</v>
      </c>
      <c r="G142" s="189" t="s">
        <v>128</v>
      </c>
      <c r="H142" s="190">
        <v>1.5</v>
      </c>
      <c r="I142" s="191"/>
      <c r="J142" s="192">
        <f>ROUND(I142*H142,2)</f>
        <v>0</v>
      </c>
      <c r="K142" s="188" t="s">
        <v>135</v>
      </c>
      <c r="L142" s="38"/>
      <c r="M142" s="193" t="s">
        <v>1</v>
      </c>
      <c r="N142" s="194" t="s">
        <v>42</v>
      </c>
      <c r="O142" s="66"/>
      <c r="P142" s="195">
        <f>O142*H142</f>
        <v>0</v>
      </c>
      <c r="Q142" s="195">
        <v>0</v>
      </c>
      <c r="R142" s="195">
        <f>Q142*H142</f>
        <v>0</v>
      </c>
      <c r="S142" s="195">
        <v>0.255</v>
      </c>
      <c r="T142" s="196">
        <f>S142*H142</f>
        <v>0.38250000000000001</v>
      </c>
      <c r="AR142" s="197" t="s">
        <v>129</v>
      </c>
      <c r="AT142" s="197" t="s">
        <v>125</v>
      </c>
      <c r="AU142" s="197" t="s">
        <v>84</v>
      </c>
      <c r="AY142" s="17" t="s">
        <v>123</v>
      </c>
      <c r="BE142" s="198">
        <f>IF(N142="základní",J142,0)</f>
        <v>0</v>
      </c>
      <c r="BF142" s="198">
        <f>IF(N142="snížená",J142,0)</f>
        <v>0</v>
      </c>
      <c r="BG142" s="198">
        <f>IF(N142="zákl. přenesená",J142,0)</f>
        <v>0</v>
      </c>
      <c r="BH142" s="198">
        <f>IF(N142="sníž. přenesená",J142,0)</f>
        <v>0</v>
      </c>
      <c r="BI142" s="198">
        <f>IF(N142="nulová",J142,0)</f>
        <v>0</v>
      </c>
      <c r="BJ142" s="17" t="s">
        <v>82</v>
      </c>
      <c r="BK142" s="198">
        <f>ROUND(I142*H142,2)</f>
        <v>0</v>
      </c>
      <c r="BL142" s="17" t="s">
        <v>129</v>
      </c>
      <c r="BM142" s="197" t="s">
        <v>152</v>
      </c>
    </row>
    <row r="143" spans="2:65" s="12" customFormat="1" ht="11.25">
      <c r="B143" s="199"/>
      <c r="C143" s="200"/>
      <c r="D143" s="201" t="s">
        <v>131</v>
      </c>
      <c r="E143" s="202" t="s">
        <v>1</v>
      </c>
      <c r="F143" s="203" t="s">
        <v>153</v>
      </c>
      <c r="G143" s="200"/>
      <c r="H143" s="204">
        <v>1.5</v>
      </c>
      <c r="I143" s="205"/>
      <c r="J143" s="200"/>
      <c r="K143" s="200"/>
      <c r="L143" s="206"/>
      <c r="M143" s="207"/>
      <c r="N143" s="208"/>
      <c r="O143" s="208"/>
      <c r="P143" s="208"/>
      <c r="Q143" s="208"/>
      <c r="R143" s="208"/>
      <c r="S143" s="208"/>
      <c r="T143" s="209"/>
      <c r="AT143" s="210" t="s">
        <v>131</v>
      </c>
      <c r="AU143" s="210" t="s">
        <v>84</v>
      </c>
      <c r="AV143" s="12" t="s">
        <v>84</v>
      </c>
      <c r="AW143" s="12" t="s">
        <v>33</v>
      </c>
      <c r="AX143" s="12" t="s">
        <v>82</v>
      </c>
      <c r="AY143" s="210" t="s">
        <v>123</v>
      </c>
    </row>
    <row r="144" spans="2:65" s="1" customFormat="1" ht="24" customHeight="1">
      <c r="B144" s="34"/>
      <c r="C144" s="186" t="s">
        <v>154</v>
      </c>
      <c r="D144" s="186" t="s">
        <v>125</v>
      </c>
      <c r="E144" s="187" t="s">
        <v>155</v>
      </c>
      <c r="F144" s="188" t="s">
        <v>156</v>
      </c>
      <c r="G144" s="189" t="s">
        <v>128</v>
      </c>
      <c r="H144" s="190">
        <v>15</v>
      </c>
      <c r="I144" s="191"/>
      <c r="J144" s="192">
        <f>ROUND(I144*H144,2)</f>
        <v>0</v>
      </c>
      <c r="K144" s="188" t="s">
        <v>135</v>
      </c>
      <c r="L144" s="38"/>
      <c r="M144" s="193" t="s">
        <v>1</v>
      </c>
      <c r="N144" s="194" t="s">
        <v>42</v>
      </c>
      <c r="O144" s="66"/>
      <c r="P144" s="195">
        <f>O144*H144</f>
        <v>0</v>
      </c>
      <c r="Q144" s="195">
        <v>0</v>
      </c>
      <c r="R144" s="195">
        <f>Q144*H144</f>
        <v>0</v>
      </c>
      <c r="S144" s="195">
        <v>0.26</v>
      </c>
      <c r="T144" s="196">
        <f>S144*H144</f>
        <v>3.9000000000000004</v>
      </c>
      <c r="AR144" s="197" t="s">
        <v>129</v>
      </c>
      <c r="AT144" s="197" t="s">
        <v>125</v>
      </c>
      <c r="AU144" s="197" t="s">
        <v>84</v>
      </c>
      <c r="AY144" s="17" t="s">
        <v>123</v>
      </c>
      <c r="BE144" s="198">
        <f>IF(N144="základní",J144,0)</f>
        <v>0</v>
      </c>
      <c r="BF144" s="198">
        <f>IF(N144="snížená",J144,0)</f>
        <v>0</v>
      </c>
      <c r="BG144" s="198">
        <f>IF(N144="zákl. přenesená",J144,0)</f>
        <v>0</v>
      </c>
      <c r="BH144" s="198">
        <f>IF(N144="sníž. přenesená",J144,0)</f>
        <v>0</v>
      </c>
      <c r="BI144" s="198">
        <f>IF(N144="nulová",J144,0)</f>
        <v>0</v>
      </c>
      <c r="BJ144" s="17" t="s">
        <v>82</v>
      </c>
      <c r="BK144" s="198">
        <f>ROUND(I144*H144,2)</f>
        <v>0</v>
      </c>
      <c r="BL144" s="17" t="s">
        <v>129</v>
      </c>
      <c r="BM144" s="197" t="s">
        <v>157</v>
      </c>
    </row>
    <row r="145" spans="2:65" s="12" customFormat="1" ht="11.25">
      <c r="B145" s="199"/>
      <c r="C145" s="200"/>
      <c r="D145" s="201" t="s">
        <v>131</v>
      </c>
      <c r="E145" s="202" t="s">
        <v>1</v>
      </c>
      <c r="F145" s="203" t="s">
        <v>158</v>
      </c>
      <c r="G145" s="200"/>
      <c r="H145" s="204">
        <v>15</v>
      </c>
      <c r="I145" s="205"/>
      <c r="J145" s="200"/>
      <c r="K145" s="200"/>
      <c r="L145" s="206"/>
      <c r="M145" s="207"/>
      <c r="N145" s="208"/>
      <c r="O145" s="208"/>
      <c r="P145" s="208"/>
      <c r="Q145" s="208"/>
      <c r="R145" s="208"/>
      <c r="S145" s="208"/>
      <c r="T145" s="209"/>
      <c r="AT145" s="210" t="s">
        <v>131</v>
      </c>
      <c r="AU145" s="210" t="s">
        <v>84</v>
      </c>
      <c r="AV145" s="12" t="s">
        <v>84</v>
      </c>
      <c r="AW145" s="12" t="s">
        <v>33</v>
      </c>
      <c r="AX145" s="12" t="s">
        <v>82</v>
      </c>
      <c r="AY145" s="210" t="s">
        <v>123</v>
      </c>
    </row>
    <row r="146" spans="2:65" s="1" customFormat="1" ht="24" customHeight="1">
      <c r="B146" s="34"/>
      <c r="C146" s="186" t="s">
        <v>159</v>
      </c>
      <c r="D146" s="186" t="s">
        <v>125</v>
      </c>
      <c r="E146" s="187" t="s">
        <v>160</v>
      </c>
      <c r="F146" s="188" t="s">
        <v>161</v>
      </c>
      <c r="G146" s="189" t="s">
        <v>128</v>
      </c>
      <c r="H146" s="190">
        <v>10</v>
      </c>
      <c r="I146" s="191"/>
      <c r="J146" s="192">
        <f>ROUND(I146*H146,2)</f>
        <v>0</v>
      </c>
      <c r="K146" s="188" t="s">
        <v>135</v>
      </c>
      <c r="L146" s="38"/>
      <c r="M146" s="193" t="s">
        <v>1</v>
      </c>
      <c r="N146" s="194" t="s">
        <v>42</v>
      </c>
      <c r="O146" s="66"/>
      <c r="P146" s="195">
        <f>O146*H146</f>
        <v>0</v>
      </c>
      <c r="Q146" s="195">
        <v>0</v>
      </c>
      <c r="R146" s="195">
        <f>Q146*H146</f>
        <v>0</v>
      </c>
      <c r="S146" s="195">
        <v>0.29499999999999998</v>
      </c>
      <c r="T146" s="196">
        <f>S146*H146</f>
        <v>2.9499999999999997</v>
      </c>
      <c r="AR146" s="197" t="s">
        <v>129</v>
      </c>
      <c r="AT146" s="197" t="s">
        <v>125</v>
      </c>
      <c r="AU146" s="197" t="s">
        <v>84</v>
      </c>
      <c r="AY146" s="17" t="s">
        <v>123</v>
      </c>
      <c r="BE146" s="198">
        <f>IF(N146="základní",J146,0)</f>
        <v>0</v>
      </c>
      <c r="BF146" s="198">
        <f>IF(N146="snížená",J146,0)</f>
        <v>0</v>
      </c>
      <c r="BG146" s="198">
        <f>IF(N146="zákl. přenesená",J146,0)</f>
        <v>0</v>
      </c>
      <c r="BH146" s="198">
        <f>IF(N146="sníž. přenesená",J146,0)</f>
        <v>0</v>
      </c>
      <c r="BI146" s="198">
        <f>IF(N146="nulová",J146,0)</f>
        <v>0</v>
      </c>
      <c r="BJ146" s="17" t="s">
        <v>82</v>
      </c>
      <c r="BK146" s="198">
        <f>ROUND(I146*H146,2)</f>
        <v>0</v>
      </c>
      <c r="BL146" s="17" t="s">
        <v>129</v>
      </c>
      <c r="BM146" s="197" t="s">
        <v>162</v>
      </c>
    </row>
    <row r="147" spans="2:65" s="12" customFormat="1" ht="11.25">
      <c r="B147" s="199"/>
      <c r="C147" s="200"/>
      <c r="D147" s="201" t="s">
        <v>131</v>
      </c>
      <c r="E147" s="202" t="s">
        <v>1</v>
      </c>
      <c r="F147" s="203" t="s">
        <v>163</v>
      </c>
      <c r="G147" s="200"/>
      <c r="H147" s="204">
        <v>10</v>
      </c>
      <c r="I147" s="205"/>
      <c r="J147" s="200"/>
      <c r="K147" s="200"/>
      <c r="L147" s="206"/>
      <c r="M147" s="207"/>
      <c r="N147" s="208"/>
      <c r="O147" s="208"/>
      <c r="P147" s="208"/>
      <c r="Q147" s="208"/>
      <c r="R147" s="208"/>
      <c r="S147" s="208"/>
      <c r="T147" s="209"/>
      <c r="AT147" s="210" t="s">
        <v>131</v>
      </c>
      <c r="AU147" s="210" t="s">
        <v>84</v>
      </c>
      <c r="AV147" s="12" t="s">
        <v>84</v>
      </c>
      <c r="AW147" s="12" t="s">
        <v>33</v>
      </c>
      <c r="AX147" s="12" t="s">
        <v>82</v>
      </c>
      <c r="AY147" s="210" t="s">
        <v>123</v>
      </c>
    </row>
    <row r="148" spans="2:65" s="1" customFormat="1" ht="24" customHeight="1">
      <c r="B148" s="34"/>
      <c r="C148" s="186" t="s">
        <v>164</v>
      </c>
      <c r="D148" s="186" t="s">
        <v>125</v>
      </c>
      <c r="E148" s="187" t="s">
        <v>165</v>
      </c>
      <c r="F148" s="188" t="s">
        <v>166</v>
      </c>
      <c r="G148" s="189" t="s">
        <v>128</v>
      </c>
      <c r="H148" s="190">
        <v>15</v>
      </c>
      <c r="I148" s="191"/>
      <c r="J148" s="192">
        <f>ROUND(I148*H148,2)</f>
        <v>0</v>
      </c>
      <c r="K148" s="188" t="s">
        <v>135</v>
      </c>
      <c r="L148" s="38"/>
      <c r="M148" s="193" t="s">
        <v>1</v>
      </c>
      <c r="N148" s="194" t="s">
        <v>42</v>
      </c>
      <c r="O148" s="66"/>
      <c r="P148" s="195">
        <f>O148*H148</f>
        <v>0</v>
      </c>
      <c r="Q148" s="195">
        <v>0</v>
      </c>
      <c r="R148" s="195">
        <f>Q148*H148</f>
        <v>0</v>
      </c>
      <c r="S148" s="195">
        <v>0.28999999999999998</v>
      </c>
      <c r="T148" s="196">
        <f>S148*H148</f>
        <v>4.3499999999999996</v>
      </c>
      <c r="AR148" s="197" t="s">
        <v>129</v>
      </c>
      <c r="AT148" s="197" t="s">
        <v>125</v>
      </c>
      <c r="AU148" s="197" t="s">
        <v>84</v>
      </c>
      <c r="AY148" s="17" t="s">
        <v>123</v>
      </c>
      <c r="BE148" s="198">
        <f>IF(N148="základní",J148,0)</f>
        <v>0</v>
      </c>
      <c r="BF148" s="198">
        <f>IF(N148="snížená",J148,0)</f>
        <v>0</v>
      </c>
      <c r="BG148" s="198">
        <f>IF(N148="zákl. přenesená",J148,0)</f>
        <v>0</v>
      </c>
      <c r="BH148" s="198">
        <f>IF(N148="sníž. přenesená",J148,0)</f>
        <v>0</v>
      </c>
      <c r="BI148" s="198">
        <f>IF(N148="nulová",J148,0)</f>
        <v>0</v>
      </c>
      <c r="BJ148" s="17" t="s">
        <v>82</v>
      </c>
      <c r="BK148" s="198">
        <f>ROUND(I148*H148,2)</f>
        <v>0</v>
      </c>
      <c r="BL148" s="17" t="s">
        <v>129</v>
      </c>
      <c r="BM148" s="197" t="s">
        <v>167</v>
      </c>
    </row>
    <row r="149" spans="2:65" s="12" customFormat="1" ht="11.25">
      <c r="B149" s="199"/>
      <c r="C149" s="200"/>
      <c r="D149" s="201" t="s">
        <v>131</v>
      </c>
      <c r="E149" s="202" t="s">
        <v>1</v>
      </c>
      <c r="F149" s="203" t="s">
        <v>158</v>
      </c>
      <c r="G149" s="200"/>
      <c r="H149" s="204">
        <v>15</v>
      </c>
      <c r="I149" s="205"/>
      <c r="J149" s="200"/>
      <c r="K149" s="200"/>
      <c r="L149" s="206"/>
      <c r="M149" s="207"/>
      <c r="N149" s="208"/>
      <c r="O149" s="208"/>
      <c r="P149" s="208"/>
      <c r="Q149" s="208"/>
      <c r="R149" s="208"/>
      <c r="S149" s="208"/>
      <c r="T149" s="209"/>
      <c r="AT149" s="210" t="s">
        <v>131</v>
      </c>
      <c r="AU149" s="210" t="s">
        <v>84</v>
      </c>
      <c r="AV149" s="12" t="s">
        <v>84</v>
      </c>
      <c r="AW149" s="12" t="s">
        <v>33</v>
      </c>
      <c r="AX149" s="12" t="s">
        <v>82</v>
      </c>
      <c r="AY149" s="210" t="s">
        <v>123</v>
      </c>
    </row>
    <row r="150" spans="2:65" s="1" customFormat="1" ht="24" customHeight="1">
      <c r="B150" s="34"/>
      <c r="C150" s="186" t="s">
        <v>168</v>
      </c>
      <c r="D150" s="186" t="s">
        <v>125</v>
      </c>
      <c r="E150" s="187" t="s">
        <v>169</v>
      </c>
      <c r="F150" s="188" t="s">
        <v>170</v>
      </c>
      <c r="G150" s="189" t="s">
        <v>128</v>
      </c>
      <c r="H150" s="190">
        <v>8.5</v>
      </c>
      <c r="I150" s="191"/>
      <c r="J150" s="192">
        <f>ROUND(I150*H150,2)</f>
        <v>0</v>
      </c>
      <c r="K150" s="188" t="s">
        <v>135</v>
      </c>
      <c r="L150" s="38"/>
      <c r="M150" s="193" t="s">
        <v>1</v>
      </c>
      <c r="N150" s="194" t="s">
        <v>42</v>
      </c>
      <c r="O150" s="66"/>
      <c r="P150" s="195">
        <f>O150*H150</f>
        <v>0</v>
      </c>
      <c r="Q150" s="195">
        <v>0</v>
      </c>
      <c r="R150" s="195">
        <f>Q150*H150</f>
        <v>0</v>
      </c>
      <c r="S150" s="195">
        <v>0.24299999999999999</v>
      </c>
      <c r="T150" s="196">
        <f>S150*H150</f>
        <v>2.0655000000000001</v>
      </c>
      <c r="AR150" s="197" t="s">
        <v>129</v>
      </c>
      <c r="AT150" s="197" t="s">
        <v>125</v>
      </c>
      <c r="AU150" s="197" t="s">
        <v>84</v>
      </c>
      <c r="AY150" s="17" t="s">
        <v>123</v>
      </c>
      <c r="BE150" s="198">
        <f>IF(N150="základní",J150,0)</f>
        <v>0</v>
      </c>
      <c r="BF150" s="198">
        <f>IF(N150="snížená",J150,0)</f>
        <v>0</v>
      </c>
      <c r="BG150" s="198">
        <f>IF(N150="zákl. přenesená",J150,0)</f>
        <v>0</v>
      </c>
      <c r="BH150" s="198">
        <f>IF(N150="sníž. přenesená",J150,0)</f>
        <v>0</v>
      </c>
      <c r="BI150" s="198">
        <f>IF(N150="nulová",J150,0)</f>
        <v>0</v>
      </c>
      <c r="BJ150" s="17" t="s">
        <v>82</v>
      </c>
      <c r="BK150" s="198">
        <f>ROUND(I150*H150,2)</f>
        <v>0</v>
      </c>
      <c r="BL150" s="17" t="s">
        <v>129</v>
      </c>
      <c r="BM150" s="197" t="s">
        <v>171</v>
      </c>
    </row>
    <row r="151" spans="2:65" s="12" customFormat="1" ht="11.25">
      <c r="B151" s="199"/>
      <c r="C151" s="200"/>
      <c r="D151" s="201" t="s">
        <v>131</v>
      </c>
      <c r="E151" s="202" t="s">
        <v>1</v>
      </c>
      <c r="F151" s="203" t="s">
        <v>172</v>
      </c>
      <c r="G151" s="200"/>
      <c r="H151" s="204">
        <v>8.5</v>
      </c>
      <c r="I151" s="205"/>
      <c r="J151" s="200"/>
      <c r="K151" s="200"/>
      <c r="L151" s="206"/>
      <c r="M151" s="207"/>
      <c r="N151" s="208"/>
      <c r="O151" s="208"/>
      <c r="P151" s="208"/>
      <c r="Q151" s="208"/>
      <c r="R151" s="208"/>
      <c r="S151" s="208"/>
      <c r="T151" s="209"/>
      <c r="AT151" s="210" t="s">
        <v>131</v>
      </c>
      <c r="AU151" s="210" t="s">
        <v>84</v>
      </c>
      <c r="AV151" s="12" t="s">
        <v>84</v>
      </c>
      <c r="AW151" s="12" t="s">
        <v>33</v>
      </c>
      <c r="AX151" s="12" t="s">
        <v>82</v>
      </c>
      <c r="AY151" s="210" t="s">
        <v>123</v>
      </c>
    </row>
    <row r="152" spans="2:65" s="1" customFormat="1" ht="24" customHeight="1">
      <c r="B152" s="34"/>
      <c r="C152" s="186" t="s">
        <v>173</v>
      </c>
      <c r="D152" s="186" t="s">
        <v>125</v>
      </c>
      <c r="E152" s="187" t="s">
        <v>174</v>
      </c>
      <c r="F152" s="188" t="s">
        <v>175</v>
      </c>
      <c r="G152" s="189" t="s">
        <v>128</v>
      </c>
      <c r="H152" s="190">
        <v>844</v>
      </c>
      <c r="I152" s="191"/>
      <c r="J152" s="192">
        <f>ROUND(I152*H152,2)</f>
        <v>0</v>
      </c>
      <c r="K152" s="188" t="s">
        <v>135</v>
      </c>
      <c r="L152" s="38"/>
      <c r="M152" s="193" t="s">
        <v>1</v>
      </c>
      <c r="N152" s="194" t="s">
        <v>42</v>
      </c>
      <c r="O152" s="66"/>
      <c r="P152" s="195">
        <f>O152*H152</f>
        <v>0</v>
      </c>
      <c r="Q152" s="195">
        <v>0</v>
      </c>
      <c r="R152" s="195">
        <f>Q152*H152</f>
        <v>0</v>
      </c>
      <c r="S152" s="195">
        <v>0.28999999999999998</v>
      </c>
      <c r="T152" s="196">
        <f>S152*H152</f>
        <v>244.76</v>
      </c>
      <c r="AR152" s="197" t="s">
        <v>129</v>
      </c>
      <c r="AT152" s="197" t="s">
        <v>125</v>
      </c>
      <c r="AU152" s="197" t="s">
        <v>84</v>
      </c>
      <c r="AY152" s="17" t="s">
        <v>123</v>
      </c>
      <c r="BE152" s="198">
        <f>IF(N152="základní",J152,0)</f>
        <v>0</v>
      </c>
      <c r="BF152" s="198">
        <f>IF(N152="snížená",J152,0)</f>
        <v>0</v>
      </c>
      <c r="BG152" s="198">
        <f>IF(N152="zákl. přenesená",J152,0)</f>
        <v>0</v>
      </c>
      <c r="BH152" s="198">
        <f>IF(N152="sníž. přenesená",J152,0)</f>
        <v>0</v>
      </c>
      <c r="BI152" s="198">
        <f>IF(N152="nulová",J152,0)</f>
        <v>0</v>
      </c>
      <c r="BJ152" s="17" t="s">
        <v>82</v>
      </c>
      <c r="BK152" s="198">
        <f>ROUND(I152*H152,2)</f>
        <v>0</v>
      </c>
      <c r="BL152" s="17" t="s">
        <v>129</v>
      </c>
      <c r="BM152" s="197" t="s">
        <v>176</v>
      </c>
    </row>
    <row r="153" spans="2:65" s="12" customFormat="1" ht="11.25">
      <c r="B153" s="199"/>
      <c r="C153" s="200"/>
      <c r="D153" s="201" t="s">
        <v>131</v>
      </c>
      <c r="E153" s="202" t="s">
        <v>1</v>
      </c>
      <c r="F153" s="203" t="s">
        <v>177</v>
      </c>
      <c r="G153" s="200"/>
      <c r="H153" s="204">
        <v>844</v>
      </c>
      <c r="I153" s="205"/>
      <c r="J153" s="200"/>
      <c r="K153" s="200"/>
      <c r="L153" s="206"/>
      <c r="M153" s="207"/>
      <c r="N153" s="208"/>
      <c r="O153" s="208"/>
      <c r="P153" s="208"/>
      <c r="Q153" s="208"/>
      <c r="R153" s="208"/>
      <c r="S153" s="208"/>
      <c r="T153" s="209"/>
      <c r="AT153" s="210" t="s">
        <v>131</v>
      </c>
      <c r="AU153" s="210" t="s">
        <v>84</v>
      </c>
      <c r="AV153" s="12" t="s">
        <v>84</v>
      </c>
      <c r="AW153" s="12" t="s">
        <v>33</v>
      </c>
      <c r="AX153" s="12" t="s">
        <v>82</v>
      </c>
      <c r="AY153" s="210" t="s">
        <v>123</v>
      </c>
    </row>
    <row r="154" spans="2:65" s="1" customFormat="1" ht="24" customHeight="1">
      <c r="B154" s="34"/>
      <c r="C154" s="186" t="s">
        <v>178</v>
      </c>
      <c r="D154" s="186" t="s">
        <v>125</v>
      </c>
      <c r="E154" s="187" t="s">
        <v>179</v>
      </c>
      <c r="F154" s="188" t="s">
        <v>180</v>
      </c>
      <c r="G154" s="189" t="s">
        <v>128</v>
      </c>
      <c r="H154" s="190">
        <v>493</v>
      </c>
      <c r="I154" s="191"/>
      <c r="J154" s="192">
        <f>ROUND(I154*H154,2)</f>
        <v>0</v>
      </c>
      <c r="K154" s="188" t="s">
        <v>135</v>
      </c>
      <c r="L154" s="38"/>
      <c r="M154" s="193" t="s">
        <v>1</v>
      </c>
      <c r="N154" s="194" t="s">
        <v>42</v>
      </c>
      <c r="O154" s="66"/>
      <c r="P154" s="195">
        <f>O154*H154</f>
        <v>0</v>
      </c>
      <c r="Q154" s="195">
        <v>0</v>
      </c>
      <c r="R154" s="195">
        <f>Q154*H154</f>
        <v>0</v>
      </c>
      <c r="S154" s="195">
        <v>0.44</v>
      </c>
      <c r="T154" s="196">
        <f>S154*H154</f>
        <v>216.92</v>
      </c>
      <c r="AR154" s="197" t="s">
        <v>129</v>
      </c>
      <c r="AT154" s="197" t="s">
        <v>125</v>
      </c>
      <c r="AU154" s="197" t="s">
        <v>84</v>
      </c>
      <c r="AY154" s="17" t="s">
        <v>123</v>
      </c>
      <c r="BE154" s="198">
        <f>IF(N154="základní",J154,0)</f>
        <v>0</v>
      </c>
      <c r="BF154" s="198">
        <f>IF(N154="snížená",J154,0)</f>
        <v>0</v>
      </c>
      <c r="BG154" s="198">
        <f>IF(N154="zákl. přenesená",J154,0)</f>
        <v>0</v>
      </c>
      <c r="BH154" s="198">
        <f>IF(N154="sníž. přenesená",J154,0)</f>
        <v>0</v>
      </c>
      <c r="BI154" s="198">
        <f>IF(N154="nulová",J154,0)</f>
        <v>0</v>
      </c>
      <c r="BJ154" s="17" t="s">
        <v>82</v>
      </c>
      <c r="BK154" s="198">
        <f>ROUND(I154*H154,2)</f>
        <v>0</v>
      </c>
      <c r="BL154" s="17" t="s">
        <v>129</v>
      </c>
      <c r="BM154" s="197" t="s">
        <v>181</v>
      </c>
    </row>
    <row r="155" spans="2:65" s="12" customFormat="1" ht="11.25">
      <c r="B155" s="199"/>
      <c r="C155" s="200"/>
      <c r="D155" s="201" t="s">
        <v>131</v>
      </c>
      <c r="E155" s="202" t="s">
        <v>1</v>
      </c>
      <c r="F155" s="203" t="s">
        <v>182</v>
      </c>
      <c r="G155" s="200"/>
      <c r="H155" s="204">
        <v>493</v>
      </c>
      <c r="I155" s="205"/>
      <c r="J155" s="200"/>
      <c r="K155" s="200"/>
      <c r="L155" s="206"/>
      <c r="M155" s="207"/>
      <c r="N155" s="208"/>
      <c r="O155" s="208"/>
      <c r="P155" s="208"/>
      <c r="Q155" s="208"/>
      <c r="R155" s="208"/>
      <c r="S155" s="208"/>
      <c r="T155" s="209"/>
      <c r="AT155" s="210" t="s">
        <v>131</v>
      </c>
      <c r="AU155" s="210" t="s">
        <v>84</v>
      </c>
      <c r="AV155" s="12" t="s">
        <v>84</v>
      </c>
      <c r="AW155" s="12" t="s">
        <v>33</v>
      </c>
      <c r="AX155" s="12" t="s">
        <v>82</v>
      </c>
      <c r="AY155" s="210" t="s">
        <v>123</v>
      </c>
    </row>
    <row r="156" spans="2:65" s="1" customFormat="1" ht="24" customHeight="1">
      <c r="B156" s="34"/>
      <c r="C156" s="186" t="s">
        <v>183</v>
      </c>
      <c r="D156" s="186" t="s">
        <v>125</v>
      </c>
      <c r="E156" s="187" t="s">
        <v>184</v>
      </c>
      <c r="F156" s="188" t="s">
        <v>185</v>
      </c>
      <c r="G156" s="189" t="s">
        <v>128</v>
      </c>
      <c r="H156" s="190">
        <v>844</v>
      </c>
      <c r="I156" s="191"/>
      <c r="J156" s="192">
        <f>ROUND(I156*H156,2)</f>
        <v>0</v>
      </c>
      <c r="K156" s="188" t="s">
        <v>135</v>
      </c>
      <c r="L156" s="38"/>
      <c r="M156" s="193" t="s">
        <v>1</v>
      </c>
      <c r="N156" s="194" t="s">
        <v>42</v>
      </c>
      <c r="O156" s="66"/>
      <c r="P156" s="195">
        <f>O156*H156</f>
        <v>0</v>
      </c>
      <c r="Q156" s="195">
        <v>0</v>
      </c>
      <c r="R156" s="195">
        <f>Q156*H156</f>
        <v>0</v>
      </c>
      <c r="S156" s="195">
        <v>0.316</v>
      </c>
      <c r="T156" s="196">
        <f>S156*H156</f>
        <v>266.70400000000001</v>
      </c>
      <c r="AR156" s="197" t="s">
        <v>129</v>
      </c>
      <c r="AT156" s="197" t="s">
        <v>125</v>
      </c>
      <c r="AU156" s="197" t="s">
        <v>84</v>
      </c>
      <c r="AY156" s="17" t="s">
        <v>123</v>
      </c>
      <c r="BE156" s="198">
        <f>IF(N156="základní",J156,0)</f>
        <v>0</v>
      </c>
      <c r="BF156" s="198">
        <f>IF(N156="snížená",J156,0)</f>
        <v>0</v>
      </c>
      <c r="BG156" s="198">
        <f>IF(N156="zákl. přenesená",J156,0)</f>
        <v>0</v>
      </c>
      <c r="BH156" s="198">
        <f>IF(N156="sníž. přenesená",J156,0)</f>
        <v>0</v>
      </c>
      <c r="BI156" s="198">
        <f>IF(N156="nulová",J156,0)</f>
        <v>0</v>
      </c>
      <c r="BJ156" s="17" t="s">
        <v>82</v>
      </c>
      <c r="BK156" s="198">
        <f>ROUND(I156*H156,2)</f>
        <v>0</v>
      </c>
      <c r="BL156" s="17" t="s">
        <v>129</v>
      </c>
      <c r="BM156" s="197" t="s">
        <v>186</v>
      </c>
    </row>
    <row r="157" spans="2:65" s="12" customFormat="1" ht="11.25">
      <c r="B157" s="199"/>
      <c r="C157" s="200"/>
      <c r="D157" s="201" t="s">
        <v>131</v>
      </c>
      <c r="E157" s="202" t="s">
        <v>1</v>
      </c>
      <c r="F157" s="203" t="s">
        <v>177</v>
      </c>
      <c r="G157" s="200"/>
      <c r="H157" s="204">
        <v>844</v>
      </c>
      <c r="I157" s="205"/>
      <c r="J157" s="200"/>
      <c r="K157" s="200"/>
      <c r="L157" s="206"/>
      <c r="M157" s="207"/>
      <c r="N157" s="208"/>
      <c r="O157" s="208"/>
      <c r="P157" s="208"/>
      <c r="Q157" s="208"/>
      <c r="R157" s="208"/>
      <c r="S157" s="208"/>
      <c r="T157" s="209"/>
      <c r="AT157" s="210" t="s">
        <v>131</v>
      </c>
      <c r="AU157" s="210" t="s">
        <v>84</v>
      </c>
      <c r="AV157" s="12" t="s">
        <v>84</v>
      </c>
      <c r="AW157" s="12" t="s">
        <v>33</v>
      </c>
      <c r="AX157" s="12" t="s">
        <v>82</v>
      </c>
      <c r="AY157" s="210" t="s">
        <v>123</v>
      </c>
    </row>
    <row r="158" spans="2:65" s="1" customFormat="1" ht="24" customHeight="1">
      <c r="B158" s="34"/>
      <c r="C158" s="186" t="s">
        <v>187</v>
      </c>
      <c r="D158" s="186" t="s">
        <v>125</v>
      </c>
      <c r="E158" s="187" t="s">
        <v>188</v>
      </c>
      <c r="F158" s="188" t="s">
        <v>189</v>
      </c>
      <c r="G158" s="189" t="s">
        <v>128</v>
      </c>
      <c r="H158" s="190">
        <v>39</v>
      </c>
      <c r="I158" s="191"/>
      <c r="J158" s="192">
        <f>ROUND(I158*H158,2)</f>
        <v>0</v>
      </c>
      <c r="K158" s="188" t="s">
        <v>135</v>
      </c>
      <c r="L158" s="38"/>
      <c r="M158" s="193" t="s">
        <v>1</v>
      </c>
      <c r="N158" s="194" t="s">
        <v>42</v>
      </c>
      <c r="O158" s="66"/>
      <c r="P158" s="195">
        <f>O158*H158</f>
        <v>0</v>
      </c>
      <c r="Q158" s="195">
        <v>0</v>
      </c>
      <c r="R158" s="195">
        <f>Q158*H158</f>
        <v>0</v>
      </c>
      <c r="S158" s="195">
        <v>0.44</v>
      </c>
      <c r="T158" s="196">
        <f>S158*H158</f>
        <v>17.16</v>
      </c>
      <c r="AR158" s="197" t="s">
        <v>129</v>
      </c>
      <c r="AT158" s="197" t="s">
        <v>125</v>
      </c>
      <c r="AU158" s="197" t="s">
        <v>84</v>
      </c>
      <c r="AY158" s="17" t="s">
        <v>123</v>
      </c>
      <c r="BE158" s="198">
        <f>IF(N158="základní",J158,0)</f>
        <v>0</v>
      </c>
      <c r="BF158" s="198">
        <f>IF(N158="snížená",J158,0)</f>
        <v>0</v>
      </c>
      <c r="BG158" s="198">
        <f>IF(N158="zákl. přenesená",J158,0)</f>
        <v>0</v>
      </c>
      <c r="BH158" s="198">
        <f>IF(N158="sníž. přenesená",J158,0)</f>
        <v>0</v>
      </c>
      <c r="BI158" s="198">
        <f>IF(N158="nulová",J158,0)</f>
        <v>0</v>
      </c>
      <c r="BJ158" s="17" t="s">
        <v>82</v>
      </c>
      <c r="BK158" s="198">
        <f>ROUND(I158*H158,2)</f>
        <v>0</v>
      </c>
      <c r="BL158" s="17" t="s">
        <v>129</v>
      </c>
      <c r="BM158" s="197" t="s">
        <v>190</v>
      </c>
    </row>
    <row r="159" spans="2:65" s="12" customFormat="1" ht="11.25">
      <c r="B159" s="199"/>
      <c r="C159" s="200"/>
      <c r="D159" s="201" t="s">
        <v>131</v>
      </c>
      <c r="E159" s="202" t="s">
        <v>1</v>
      </c>
      <c r="F159" s="203" t="s">
        <v>163</v>
      </c>
      <c r="G159" s="200"/>
      <c r="H159" s="204">
        <v>10</v>
      </c>
      <c r="I159" s="205"/>
      <c r="J159" s="200"/>
      <c r="K159" s="200"/>
      <c r="L159" s="206"/>
      <c r="M159" s="207"/>
      <c r="N159" s="208"/>
      <c r="O159" s="208"/>
      <c r="P159" s="208"/>
      <c r="Q159" s="208"/>
      <c r="R159" s="208"/>
      <c r="S159" s="208"/>
      <c r="T159" s="209"/>
      <c r="AT159" s="210" t="s">
        <v>131</v>
      </c>
      <c r="AU159" s="210" t="s">
        <v>84</v>
      </c>
      <c r="AV159" s="12" t="s">
        <v>84</v>
      </c>
      <c r="AW159" s="12" t="s">
        <v>33</v>
      </c>
      <c r="AX159" s="12" t="s">
        <v>77</v>
      </c>
      <c r="AY159" s="210" t="s">
        <v>123</v>
      </c>
    </row>
    <row r="160" spans="2:65" s="12" customFormat="1" ht="11.25">
      <c r="B160" s="199"/>
      <c r="C160" s="200"/>
      <c r="D160" s="201" t="s">
        <v>131</v>
      </c>
      <c r="E160" s="202" t="s">
        <v>1</v>
      </c>
      <c r="F160" s="203" t="s">
        <v>191</v>
      </c>
      <c r="G160" s="200"/>
      <c r="H160" s="204">
        <v>9</v>
      </c>
      <c r="I160" s="205"/>
      <c r="J160" s="200"/>
      <c r="K160" s="200"/>
      <c r="L160" s="206"/>
      <c r="M160" s="207"/>
      <c r="N160" s="208"/>
      <c r="O160" s="208"/>
      <c r="P160" s="208"/>
      <c r="Q160" s="208"/>
      <c r="R160" s="208"/>
      <c r="S160" s="208"/>
      <c r="T160" s="209"/>
      <c r="AT160" s="210" t="s">
        <v>131</v>
      </c>
      <c r="AU160" s="210" t="s">
        <v>84</v>
      </c>
      <c r="AV160" s="12" t="s">
        <v>84</v>
      </c>
      <c r="AW160" s="12" t="s">
        <v>33</v>
      </c>
      <c r="AX160" s="12" t="s">
        <v>77</v>
      </c>
      <c r="AY160" s="210" t="s">
        <v>123</v>
      </c>
    </row>
    <row r="161" spans="2:65" s="12" customFormat="1" ht="11.25">
      <c r="B161" s="199"/>
      <c r="C161" s="200"/>
      <c r="D161" s="201" t="s">
        <v>131</v>
      </c>
      <c r="E161" s="202" t="s">
        <v>1</v>
      </c>
      <c r="F161" s="203" t="s">
        <v>192</v>
      </c>
      <c r="G161" s="200"/>
      <c r="H161" s="204">
        <v>20</v>
      </c>
      <c r="I161" s="205"/>
      <c r="J161" s="200"/>
      <c r="K161" s="200"/>
      <c r="L161" s="206"/>
      <c r="M161" s="207"/>
      <c r="N161" s="208"/>
      <c r="O161" s="208"/>
      <c r="P161" s="208"/>
      <c r="Q161" s="208"/>
      <c r="R161" s="208"/>
      <c r="S161" s="208"/>
      <c r="T161" s="209"/>
      <c r="AT161" s="210" t="s">
        <v>131</v>
      </c>
      <c r="AU161" s="210" t="s">
        <v>84</v>
      </c>
      <c r="AV161" s="12" t="s">
        <v>84</v>
      </c>
      <c r="AW161" s="12" t="s">
        <v>33</v>
      </c>
      <c r="AX161" s="12" t="s">
        <v>77</v>
      </c>
      <c r="AY161" s="210" t="s">
        <v>123</v>
      </c>
    </row>
    <row r="162" spans="2:65" s="13" customFormat="1" ht="11.25">
      <c r="B162" s="211"/>
      <c r="C162" s="212"/>
      <c r="D162" s="201" t="s">
        <v>131</v>
      </c>
      <c r="E162" s="213" t="s">
        <v>1</v>
      </c>
      <c r="F162" s="214" t="s">
        <v>139</v>
      </c>
      <c r="G162" s="212"/>
      <c r="H162" s="215">
        <v>39</v>
      </c>
      <c r="I162" s="216"/>
      <c r="J162" s="212"/>
      <c r="K162" s="212"/>
      <c r="L162" s="217"/>
      <c r="M162" s="218"/>
      <c r="N162" s="219"/>
      <c r="O162" s="219"/>
      <c r="P162" s="219"/>
      <c r="Q162" s="219"/>
      <c r="R162" s="219"/>
      <c r="S162" s="219"/>
      <c r="T162" s="220"/>
      <c r="AT162" s="221" t="s">
        <v>131</v>
      </c>
      <c r="AU162" s="221" t="s">
        <v>84</v>
      </c>
      <c r="AV162" s="13" t="s">
        <v>129</v>
      </c>
      <c r="AW162" s="13" t="s">
        <v>33</v>
      </c>
      <c r="AX162" s="13" t="s">
        <v>82</v>
      </c>
      <c r="AY162" s="221" t="s">
        <v>123</v>
      </c>
    </row>
    <row r="163" spans="2:65" s="1" customFormat="1" ht="24" customHeight="1">
      <c r="B163" s="34"/>
      <c r="C163" s="186" t="s">
        <v>193</v>
      </c>
      <c r="D163" s="186" t="s">
        <v>125</v>
      </c>
      <c r="E163" s="187" t="s">
        <v>194</v>
      </c>
      <c r="F163" s="188" t="s">
        <v>195</v>
      </c>
      <c r="G163" s="189" t="s">
        <v>128</v>
      </c>
      <c r="H163" s="190">
        <v>2.1</v>
      </c>
      <c r="I163" s="191"/>
      <c r="J163" s="192">
        <f>ROUND(I163*H163,2)</f>
        <v>0</v>
      </c>
      <c r="K163" s="188" t="s">
        <v>135</v>
      </c>
      <c r="L163" s="38"/>
      <c r="M163" s="193" t="s">
        <v>1</v>
      </c>
      <c r="N163" s="194" t="s">
        <v>42</v>
      </c>
      <c r="O163" s="66"/>
      <c r="P163" s="195">
        <f>O163*H163</f>
        <v>0</v>
      </c>
      <c r="Q163" s="195">
        <v>3.0000000000000001E-5</v>
      </c>
      <c r="R163" s="195">
        <f>Q163*H163</f>
        <v>6.3E-5</v>
      </c>
      <c r="S163" s="195">
        <v>0.10299999999999999</v>
      </c>
      <c r="T163" s="196">
        <f>S163*H163</f>
        <v>0.21629999999999999</v>
      </c>
      <c r="AR163" s="197" t="s">
        <v>129</v>
      </c>
      <c r="AT163" s="197" t="s">
        <v>125</v>
      </c>
      <c r="AU163" s="197" t="s">
        <v>84</v>
      </c>
      <c r="AY163" s="17" t="s">
        <v>123</v>
      </c>
      <c r="BE163" s="198">
        <f>IF(N163="základní",J163,0)</f>
        <v>0</v>
      </c>
      <c r="BF163" s="198">
        <f>IF(N163="snížená",J163,0)</f>
        <v>0</v>
      </c>
      <c r="BG163" s="198">
        <f>IF(N163="zákl. přenesená",J163,0)</f>
        <v>0</v>
      </c>
      <c r="BH163" s="198">
        <f>IF(N163="sníž. přenesená",J163,0)</f>
        <v>0</v>
      </c>
      <c r="BI163" s="198">
        <f>IF(N163="nulová",J163,0)</f>
        <v>0</v>
      </c>
      <c r="BJ163" s="17" t="s">
        <v>82</v>
      </c>
      <c r="BK163" s="198">
        <f>ROUND(I163*H163,2)</f>
        <v>0</v>
      </c>
      <c r="BL163" s="17" t="s">
        <v>129</v>
      </c>
      <c r="BM163" s="197" t="s">
        <v>196</v>
      </c>
    </row>
    <row r="164" spans="2:65" s="12" customFormat="1" ht="11.25">
      <c r="B164" s="199"/>
      <c r="C164" s="200"/>
      <c r="D164" s="201" t="s">
        <v>131</v>
      </c>
      <c r="E164" s="202" t="s">
        <v>1</v>
      </c>
      <c r="F164" s="203" t="s">
        <v>197</v>
      </c>
      <c r="G164" s="200"/>
      <c r="H164" s="204">
        <v>2.1</v>
      </c>
      <c r="I164" s="205"/>
      <c r="J164" s="200"/>
      <c r="K164" s="200"/>
      <c r="L164" s="206"/>
      <c r="M164" s="207"/>
      <c r="N164" s="208"/>
      <c r="O164" s="208"/>
      <c r="P164" s="208"/>
      <c r="Q164" s="208"/>
      <c r="R164" s="208"/>
      <c r="S164" s="208"/>
      <c r="T164" s="209"/>
      <c r="AT164" s="210" t="s">
        <v>131</v>
      </c>
      <c r="AU164" s="210" t="s">
        <v>84</v>
      </c>
      <c r="AV164" s="12" t="s">
        <v>84</v>
      </c>
      <c r="AW164" s="12" t="s">
        <v>33</v>
      </c>
      <c r="AX164" s="12" t="s">
        <v>82</v>
      </c>
      <c r="AY164" s="210" t="s">
        <v>123</v>
      </c>
    </row>
    <row r="165" spans="2:65" s="1" customFormat="1" ht="24" customHeight="1">
      <c r="B165" s="34"/>
      <c r="C165" s="186" t="s">
        <v>8</v>
      </c>
      <c r="D165" s="186" t="s">
        <v>125</v>
      </c>
      <c r="E165" s="187" t="s">
        <v>198</v>
      </c>
      <c r="F165" s="188" t="s">
        <v>199</v>
      </c>
      <c r="G165" s="189" t="s">
        <v>128</v>
      </c>
      <c r="H165" s="190">
        <v>2.1</v>
      </c>
      <c r="I165" s="191"/>
      <c r="J165" s="192">
        <f>ROUND(I165*H165,2)</f>
        <v>0</v>
      </c>
      <c r="K165" s="188" t="s">
        <v>135</v>
      </c>
      <c r="L165" s="38"/>
      <c r="M165" s="193" t="s">
        <v>1</v>
      </c>
      <c r="N165" s="194" t="s">
        <v>42</v>
      </c>
      <c r="O165" s="66"/>
      <c r="P165" s="195">
        <f>O165*H165</f>
        <v>0</v>
      </c>
      <c r="Q165" s="195">
        <v>4.0000000000000003E-5</v>
      </c>
      <c r="R165" s="195">
        <f>Q165*H165</f>
        <v>8.4000000000000009E-5</v>
      </c>
      <c r="S165" s="195">
        <v>0.128</v>
      </c>
      <c r="T165" s="196">
        <f>S165*H165</f>
        <v>0.26880000000000004</v>
      </c>
      <c r="AR165" s="197" t="s">
        <v>129</v>
      </c>
      <c r="AT165" s="197" t="s">
        <v>125</v>
      </c>
      <c r="AU165" s="197" t="s">
        <v>84</v>
      </c>
      <c r="AY165" s="17" t="s">
        <v>123</v>
      </c>
      <c r="BE165" s="198">
        <f>IF(N165="základní",J165,0)</f>
        <v>0</v>
      </c>
      <c r="BF165" s="198">
        <f>IF(N165="snížená",J165,0)</f>
        <v>0</v>
      </c>
      <c r="BG165" s="198">
        <f>IF(N165="zákl. přenesená",J165,0)</f>
        <v>0</v>
      </c>
      <c r="BH165" s="198">
        <f>IF(N165="sníž. přenesená",J165,0)</f>
        <v>0</v>
      </c>
      <c r="BI165" s="198">
        <f>IF(N165="nulová",J165,0)</f>
        <v>0</v>
      </c>
      <c r="BJ165" s="17" t="s">
        <v>82</v>
      </c>
      <c r="BK165" s="198">
        <f>ROUND(I165*H165,2)</f>
        <v>0</v>
      </c>
      <c r="BL165" s="17" t="s">
        <v>129</v>
      </c>
      <c r="BM165" s="197" t="s">
        <v>200</v>
      </c>
    </row>
    <row r="166" spans="2:65" s="12" customFormat="1" ht="11.25">
      <c r="B166" s="199"/>
      <c r="C166" s="200"/>
      <c r="D166" s="201" t="s">
        <v>131</v>
      </c>
      <c r="E166" s="202" t="s">
        <v>1</v>
      </c>
      <c r="F166" s="203" t="s">
        <v>197</v>
      </c>
      <c r="G166" s="200"/>
      <c r="H166" s="204">
        <v>2.1</v>
      </c>
      <c r="I166" s="205"/>
      <c r="J166" s="200"/>
      <c r="K166" s="200"/>
      <c r="L166" s="206"/>
      <c r="M166" s="207"/>
      <c r="N166" s="208"/>
      <c r="O166" s="208"/>
      <c r="P166" s="208"/>
      <c r="Q166" s="208"/>
      <c r="R166" s="208"/>
      <c r="S166" s="208"/>
      <c r="T166" s="209"/>
      <c r="AT166" s="210" t="s">
        <v>131</v>
      </c>
      <c r="AU166" s="210" t="s">
        <v>84</v>
      </c>
      <c r="AV166" s="12" t="s">
        <v>84</v>
      </c>
      <c r="AW166" s="12" t="s">
        <v>33</v>
      </c>
      <c r="AX166" s="12" t="s">
        <v>82</v>
      </c>
      <c r="AY166" s="210" t="s">
        <v>123</v>
      </c>
    </row>
    <row r="167" spans="2:65" s="1" customFormat="1" ht="24" customHeight="1">
      <c r="B167" s="34"/>
      <c r="C167" s="186" t="s">
        <v>201</v>
      </c>
      <c r="D167" s="186" t="s">
        <v>125</v>
      </c>
      <c r="E167" s="187" t="s">
        <v>202</v>
      </c>
      <c r="F167" s="188" t="s">
        <v>203</v>
      </c>
      <c r="G167" s="189" t="s">
        <v>128</v>
      </c>
      <c r="H167" s="190">
        <v>6.8</v>
      </c>
      <c r="I167" s="191"/>
      <c r="J167" s="192">
        <f>ROUND(I167*H167,2)</f>
        <v>0</v>
      </c>
      <c r="K167" s="188" t="s">
        <v>135</v>
      </c>
      <c r="L167" s="38"/>
      <c r="M167" s="193" t="s">
        <v>1</v>
      </c>
      <c r="N167" s="194" t="s">
        <v>42</v>
      </c>
      <c r="O167" s="66"/>
      <c r="P167" s="195">
        <f>O167*H167</f>
        <v>0</v>
      </c>
      <c r="Q167" s="195">
        <v>8.0000000000000007E-5</v>
      </c>
      <c r="R167" s="195">
        <f>Q167*H167</f>
        <v>5.44E-4</v>
      </c>
      <c r="S167" s="195">
        <v>0.25600000000000001</v>
      </c>
      <c r="T167" s="196">
        <f>S167*H167</f>
        <v>1.7407999999999999</v>
      </c>
      <c r="AR167" s="197" t="s">
        <v>129</v>
      </c>
      <c r="AT167" s="197" t="s">
        <v>125</v>
      </c>
      <c r="AU167" s="197" t="s">
        <v>84</v>
      </c>
      <c r="AY167" s="17" t="s">
        <v>123</v>
      </c>
      <c r="BE167" s="198">
        <f>IF(N167="základní",J167,0)</f>
        <v>0</v>
      </c>
      <c r="BF167" s="198">
        <f>IF(N167="snížená",J167,0)</f>
        <v>0</v>
      </c>
      <c r="BG167" s="198">
        <f>IF(N167="zákl. přenesená",J167,0)</f>
        <v>0</v>
      </c>
      <c r="BH167" s="198">
        <f>IF(N167="sníž. přenesená",J167,0)</f>
        <v>0</v>
      </c>
      <c r="BI167" s="198">
        <f>IF(N167="nulová",J167,0)</f>
        <v>0</v>
      </c>
      <c r="BJ167" s="17" t="s">
        <v>82</v>
      </c>
      <c r="BK167" s="198">
        <f>ROUND(I167*H167,2)</f>
        <v>0</v>
      </c>
      <c r="BL167" s="17" t="s">
        <v>129</v>
      </c>
      <c r="BM167" s="197" t="s">
        <v>204</v>
      </c>
    </row>
    <row r="168" spans="2:65" s="12" customFormat="1" ht="11.25">
      <c r="B168" s="199"/>
      <c r="C168" s="200"/>
      <c r="D168" s="201" t="s">
        <v>131</v>
      </c>
      <c r="E168" s="202" t="s">
        <v>1</v>
      </c>
      <c r="F168" s="203" t="s">
        <v>205</v>
      </c>
      <c r="G168" s="200"/>
      <c r="H168" s="204">
        <v>6.8</v>
      </c>
      <c r="I168" s="205"/>
      <c r="J168" s="200"/>
      <c r="K168" s="200"/>
      <c r="L168" s="206"/>
      <c r="M168" s="207"/>
      <c r="N168" s="208"/>
      <c r="O168" s="208"/>
      <c r="P168" s="208"/>
      <c r="Q168" s="208"/>
      <c r="R168" s="208"/>
      <c r="S168" s="208"/>
      <c r="T168" s="209"/>
      <c r="AT168" s="210" t="s">
        <v>131</v>
      </c>
      <c r="AU168" s="210" t="s">
        <v>84</v>
      </c>
      <c r="AV168" s="12" t="s">
        <v>84</v>
      </c>
      <c r="AW168" s="12" t="s">
        <v>33</v>
      </c>
      <c r="AX168" s="12" t="s">
        <v>82</v>
      </c>
      <c r="AY168" s="210" t="s">
        <v>123</v>
      </c>
    </row>
    <row r="169" spans="2:65" s="1" customFormat="1" ht="16.5" customHeight="1">
      <c r="B169" s="34"/>
      <c r="C169" s="186" t="s">
        <v>206</v>
      </c>
      <c r="D169" s="186" t="s">
        <v>125</v>
      </c>
      <c r="E169" s="187" t="s">
        <v>207</v>
      </c>
      <c r="F169" s="188" t="s">
        <v>208</v>
      </c>
      <c r="G169" s="189" t="s">
        <v>209</v>
      </c>
      <c r="H169" s="190">
        <v>9.5</v>
      </c>
      <c r="I169" s="191"/>
      <c r="J169" s="192">
        <f>ROUND(I169*H169,2)</f>
        <v>0</v>
      </c>
      <c r="K169" s="188" t="s">
        <v>135</v>
      </c>
      <c r="L169" s="38"/>
      <c r="M169" s="193" t="s">
        <v>1</v>
      </c>
      <c r="N169" s="194" t="s">
        <v>42</v>
      </c>
      <c r="O169" s="66"/>
      <c r="P169" s="195">
        <f>O169*H169</f>
        <v>0</v>
      </c>
      <c r="Q169" s="195">
        <v>0</v>
      </c>
      <c r="R169" s="195">
        <f>Q169*H169</f>
        <v>0</v>
      </c>
      <c r="S169" s="195">
        <v>0.20499999999999999</v>
      </c>
      <c r="T169" s="196">
        <f>S169*H169</f>
        <v>1.9474999999999998</v>
      </c>
      <c r="AR169" s="197" t="s">
        <v>129</v>
      </c>
      <c r="AT169" s="197" t="s">
        <v>125</v>
      </c>
      <c r="AU169" s="197" t="s">
        <v>84</v>
      </c>
      <c r="AY169" s="17" t="s">
        <v>123</v>
      </c>
      <c r="BE169" s="198">
        <f>IF(N169="základní",J169,0)</f>
        <v>0</v>
      </c>
      <c r="BF169" s="198">
        <f>IF(N169="snížená",J169,0)</f>
        <v>0</v>
      </c>
      <c r="BG169" s="198">
        <f>IF(N169="zákl. přenesená",J169,0)</f>
        <v>0</v>
      </c>
      <c r="BH169" s="198">
        <f>IF(N169="sníž. přenesená",J169,0)</f>
        <v>0</v>
      </c>
      <c r="BI169" s="198">
        <f>IF(N169="nulová",J169,0)</f>
        <v>0</v>
      </c>
      <c r="BJ169" s="17" t="s">
        <v>82</v>
      </c>
      <c r="BK169" s="198">
        <f>ROUND(I169*H169,2)</f>
        <v>0</v>
      </c>
      <c r="BL169" s="17" t="s">
        <v>129</v>
      </c>
      <c r="BM169" s="197" t="s">
        <v>210</v>
      </c>
    </row>
    <row r="170" spans="2:65" s="12" customFormat="1" ht="11.25">
      <c r="B170" s="199"/>
      <c r="C170" s="200"/>
      <c r="D170" s="201" t="s">
        <v>131</v>
      </c>
      <c r="E170" s="202" t="s">
        <v>1</v>
      </c>
      <c r="F170" s="203" t="s">
        <v>211</v>
      </c>
      <c r="G170" s="200"/>
      <c r="H170" s="204">
        <v>9.5</v>
      </c>
      <c r="I170" s="205"/>
      <c r="J170" s="200"/>
      <c r="K170" s="200"/>
      <c r="L170" s="206"/>
      <c r="M170" s="207"/>
      <c r="N170" s="208"/>
      <c r="O170" s="208"/>
      <c r="P170" s="208"/>
      <c r="Q170" s="208"/>
      <c r="R170" s="208"/>
      <c r="S170" s="208"/>
      <c r="T170" s="209"/>
      <c r="AT170" s="210" t="s">
        <v>131</v>
      </c>
      <c r="AU170" s="210" t="s">
        <v>84</v>
      </c>
      <c r="AV170" s="12" t="s">
        <v>84</v>
      </c>
      <c r="AW170" s="12" t="s">
        <v>33</v>
      </c>
      <c r="AX170" s="12" t="s">
        <v>82</v>
      </c>
      <c r="AY170" s="210" t="s">
        <v>123</v>
      </c>
    </row>
    <row r="171" spans="2:65" s="1" customFormat="1" ht="16.5" customHeight="1">
      <c r="B171" s="34"/>
      <c r="C171" s="186" t="s">
        <v>212</v>
      </c>
      <c r="D171" s="186" t="s">
        <v>125</v>
      </c>
      <c r="E171" s="187" t="s">
        <v>213</v>
      </c>
      <c r="F171" s="188" t="s">
        <v>214</v>
      </c>
      <c r="G171" s="189" t="s">
        <v>209</v>
      </c>
      <c r="H171" s="190">
        <v>6</v>
      </c>
      <c r="I171" s="191"/>
      <c r="J171" s="192">
        <f>ROUND(I171*H171,2)</f>
        <v>0</v>
      </c>
      <c r="K171" s="188" t="s">
        <v>135</v>
      </c>
      <c r="L171" s="38"/>
      <c r="M171" s="193" t="s">
        <v>1</v>
      </c>
      <c r="N171" s="194" t="s">
        <v>42</v>
      </c>
      <c r="O171" s="66"/>
      <c r="P171" s="195">
        <f>O171*H171</f>
        <v>0</v>
      </c>
      <c r="Q171" s="195">
        <v>0</v>
      </c>
      <c r="R171" s="195">
        <f>Q171*H171</f>
        <v>0</v>
      </c>
      <c r="S171" s="195">
        <v>0.04</v>
      </c>
      <c r="T171" s="196">
        <f>S171*H171</f>
        <v>0.24</v>
      </c>
      <c r="AR171" s="197" t="s">
        <v>129</v>
      </c>
      <c r="AT171" s="197" t="s">
        <v>125</v>
      </c>
      <c r="AU171" s="197" t="s">
        <v>84</v>
      </c>
      <c r="AY171" s="17" t="s">
        <v>123</v>
      </c>
      <c r="BE171" s="198">
        <f>IF(N171="základní",J171,0)</f>
        <v>0</v>
      </c>
      <c r="BF171" s="198">
        <f>IF(N171="snížená",J171,0)</f>
        <v>0</v>
      </c>
      <c r="BG171" s="198">
        <f>IF(N171="zákl. přenesená",J171,0)</f>
        <v>0</v>
      </c>
      <c r="BH171" s="198">
        <f>IF(N171="sníž. přenesená",J171,0)</f>
        <v>0</v>
      </c>
      <c r="BI171" s="198">
        <f>IF(N171="nulová",J171,0)</f>
        <v>0</v>
      </c>
      <c r="BJ171" s="17" t="s">
        <v>82</v>
      </c>
      <c r="BK171" s="198">
        <f>ROUND(I171*H171,2)</f>
        <v>0</v>
      </c>
      <c r="BL171" s="17" t="s">
        <v>129</v>
      </c>
      <c r="BM171" s="197" t="s">
        <v>215</v>
      </c>
    </row>
    <row r="172" spans="2:65" s="12" customFormat="1" ht="11.25">
      <c r="B172" s="199"/>
      <c r="C172" s="200"/>
      <c r="D172" s="201" t="s">
        <v>131</v>
      </c>
      <c r="E172" s="202" t="s">
        <v>1</v>
      </c>
      <c r="F172" s="203" t="s">
        <v>216</v>
      </c>
      <c r="G172" s="200"/>
      <c r="H172" s="204">
        <v>6</v>
      </c>
      <c r="I172" s="205"/>
      <c r="J172" s="200"/>
      <c r="K172" s="200"/>
      <c r="L172" s="206"/>
      <c r="M172" s="207"/>
      <c r="N172" s="208"/>
      <c r="O172" s="208"/>
      <c r="P172" s="208"/>
      <c r="Q172" s="208"/>
      <c r="R172" s="208"/>
      <c r="S172" s="208"/>
      <c r="T172" s="209"/>
      <c r="AT172" s="210" t="s">
        <v>131</v>
      </c>
      <c r="AU172" s="210" t="s">
        <v>84</v>
      </c>
      <c r="AV172" s="12" t="s">
        <v>84</v>
      </c>
      <c r="AW172" s="12" t="s">
        <v>33</v>
      </c>
      <c r="AX172" s="12" t="s">
        <v>82</v>
      </c>
      <c r="AY172" s="210" t="s">
        <v>123</v>
      </c>
    </row>
    <row r="173" spans="2:65" s="1" customFormat="1" ht="24" customHeight="1">
      <c r="B173" s="34"/>
      <c r="C173" s="186" t="s">
        <v>217</v>
      </c>
      <c r="D173" s="186" t="s">
        <v>125</v>
      </c>
      <c r="E173" s="187" t="s">
        <v>218</v>
      </c>
      <c r="F173" s="188" t="s">
        <v>219</v>
      </c>
      <c r="G173" s="189" t="s">
        <v>220</v>
      </c>
      <c r="H173" s="190">
        <v>225.5</v>
      </c>
      <c r="I173" s="191"/>
      <c r="J173" s="192">
        <f>ROUND(I173*H173,2)</f>
        <v>0</v>
      </c>
      <c r="K173" s="188" t="s">
        <v>135</v>
      </c>
      <c r="L173" s="38"/>
      <c r="M173" s="193" t="s">
        <v>1</v>
      </c>
      <c r="N173" s="194" t="s">
        <v>42</v>
      </c>
      <c r="O173" s="66"/>
      <c r="P173" s="195">
        <f>O173*H173</f>
        <v>0</v>
      </c>
      <c r="Q173" s="195">
        <v>0</v>
      </c>
      <c r="R173" s="195">
        <f>Q173*H173</f>
        <v>0</v>
      </c>
      <c r="S173" s="195">
        <v>0</v>
      </c>
      <c r="T173" s="196">
        <f>S173*H173</f>
        <v>0</v>
      </c>
      <c r="AR173" s="197" t="s">
        <v>129</v>
      </c>
      <c r="AT173" s="197" t="s">
        <v>125</v>
      </c>
      <c r="AU173" s="197" t="s">
        <v>84</v>
      </c>
      <c r="AY173" s="17" t="s">
        <v>123</v>
      </c>
      <c r="BE173" s="198">
        <f>IF(N173="základní",J173,0)</f>
        <v>0</v>
      </c>
      <c r="BF173" s="198">
        <f>IF(N173="snížená",J173,0)</f>
        <v>0</v>
      </c>
      <c r="BG173" s="198">
        <f>IF(N173="zákl. přenesená",J173,0)</f>
        <v>0</v>
      </c>
      <c r="BH173" s="198">
        <f>IF(N173="sníž. přenesená",J173,0)</f>
        <v>0</v>
      </c>
      <c r="BI173" s="198">
        <f>IF(N173="nulová",J173,0)</f>
        <v>0</v>
      </c>
      <c r="BJ173" s="17" t="s">
        <v>82</v>
      </c>
      <c r="BK173" s="198">
        <f>ROUND(I173*H173,2)</f>
        <v>0</v>
      </c>
      <c r="BL173" s="17" t="s">
        <v>129</v>
      </c>
      <c r="BM173" s="197" t="s">
        <v>221</v>
      </c>
    </row>
    <row r="174" spans="2:65" s="12" customFormat="1" ht="11.25">
      <c r="B174" s="199"/>
      <c r="C174" s="200"/>
      <c r="D174" s="201" t="s">
        <v>131</v>
      </c>
      <c r="E174" s="202" t="s">
        <v>1</v>
      </c>
      <c r="F174" s="203" t="s">
        <v>222</v>
      </c>
      <c r="G174" s="200"/>
      <c r="H174" s="204">
        <v>225.5</v>
      </c>
      <c r="I174" s="205"/>
      <c r="J174" s="200"/>
      <c r="K174" s="200"/>
      <c r="L174" s="206"/>
      <c r="M174" s="207"/>
      <c r="N174" s="208"/>
      <c r="O174" s="208"/>
      <c r="P174" s="208"/>
      <c r="Q174" s="208"/>
      <c r="R174" s="208"/>
      <c r="S174" s="208"/>
      <c r="T174" s="209"/>
      <c r="AT174" s="210" t="s">
        <v>131</v>
      </c>
      <c r="AU174" s="210" t="s">
        <v>84</v>
      </c>
      <c r="AV174" s="12" t="s">
        <v>84</v>
      </c>
      <c r="AW174" s="12" t="s">
        <v>33</v>
      </c>
      <c r="AX174" s="12" t="s">
        <v>82</v>
      </c>
      <c r="AY174" s="210" t="s">
        <v>123</v>
      </c>
    </row>
    <row r="175" spans="2:65" s="1" customFormat="1" ht="24" customHeight="1">
      <c r="B175" s="34"/>
      <c r="C175" s="186" t="s">
        <v>223</v>
      </c>
      <c r="D175" s="186" t="s">
        <v>125</v>
      </c>
      <c r="E175" s="187" t="s">
        <v>224</v>
      </c>
      <c r="F175" s="188" t="s">
        <v>225</v>
      </c>
      <c r="G175" s="189" t="s">
        <v>220</v>
      </c>
      <c r="H175" s="190">
        <v>225.5</v>
      </c>
      <c r="I175" s="191"/>
      <c r="J175" s="192">
        <f>ROUND(I175*H175,2)</f>
        <v>0</v>
      </c>
      <c r="K175" s="188" t="s">
        <v>135</v>
      </c>
      <c r="L175" s="38"/>
      <c r="M175" s="193" t="s">
        <v>1</v>
      </c>
      <c r="N175" s="194" t="s">
        <v>42</v>
      </c>
      <c r="O175" s="66"/>
      <c r="P175" s="195">
        <f>O175*H175</f>
        <v>0</v>
      </c>
      <c r="Q175" s="195">
        <v>0</v>
      </c>
      <c r="R175" s="195">
        <f>Q175*H175</f>
        <v>0</v>
      </c>
      <c r="S175" s="195">
        <v>0</v>
      </c>
      <c r="T175" s="196">
        <f>S175*H175</f>
        <v>0</v>
      </c>
      <c r="AR175" s="197" t="s">
        <v>129</v>
      </c>
      <c r="AT175" s="197" t="s">
        <v>125</v>
      </c>
      <c r="AU175" s="197" t="s">
        <v>84</v>
      </c>
      <c r="AY175" s="17" t="s">
        <v>123</v>
      </c>
      <c r="BE175" s="198">
        <f>IF(N175="základní",J175,0)</f>
        <v>0</v>
      </c>
      <c r="BF175" s="198">
        <f>IF(N175="snížená",J175,0)</f>
        <v>0</v>
      </c>
      <c r="BG175" s="198">
        <f>IF(N175="zákl. přenesená",J175,0)</f>
        <v>0</v>
      </c>
      <c r="BH175" s="198">
        <f>IF(N175="sníž. přenesená",J175,0)</f>
        <v>0</v>
      </c>
      <c r="BI175" s="198">
        <f>IF(N175="nulová",J175,0)</f>
        <v>0</v>
      </c>
      <c r="BJ175" s="17" t="s">
        <v>82</v>
      </c>
      <c r="BK175" s="198">
        <f>ROUND(I175*H175,2)</f>
        <v>0</v>
      </c>
      <c r="BL175" s="17" t="s">
        <v>129</v>
      </c>
      <c r="BM175" s="197" t="s">
        <v>226</v>
      </c>
    </row>
    <row r="176" spans="2:65" s="12" customFormat="1" ht="11.25">
      <c r="B176" s="199"/>
      <c r="C176" s="200"/>
      <c r="D176" s="201" t="s">
        <v>131</v>
      </c>
      <c r="E176" s="202" t="s">
        <v>1</v>
      </c>
      <c r="F176" s="203" t="s">
        <v>222</v>
      </c>
      <c r="G176" s="200"/>
      <c r="H176" s="204">
        <v>225.5</v>
      </c>
      <c r="I176" s="205"/>
      <c r="J176" s="200"/>
      <c r="K176" s="200"/>
      <c r="L176" s="206"/>
      <c r="M176" s="207"/>
      <c r="N176" s="208"/>
      <c r="O176" s="208"/>
      <c r="P176" s="208"/>
      <c r="Q176" s="208"/>
      <c r="R176" s="208"/>
      <c r="S176" s="208"/>
      <c r="T176" s="209"/>
      <c r="AT176" s="210" t="s">
        <v>131</v>
      </c>
      <c r="AU176" s="210" t="s">
        <v>84</v>
      </c>
      <c r="AV176" s="12" t="s">
        <v>84</v>
      </c>
      <c r="AW176" s="12" t="s">
        <v>33</v>
      </c>
      <c r="AX176" s="12" t="s">
        <v>82</v>
      </c>
      <c r="AY176" s="210" t="s">
        <v>123</v>
      </c>
    </row>
    <row r="177" spans="2:65" s="1" customFormat="1" ht="24" customHeight="1">
      <c r="B177" s="34"/>
      <c r="C177" s="186" t="s">
        <v>7</v>
      </c>
      <c r="D177" s="186" t="s">
        <v>125</v>
      </c>
      <c r="E177" s="187" t="s">
        <v>227</v>
      </c>
      <c r="F177" s="188" t="s">
        <v>228</v>
      </c>
      <c r="G177" s="189" t="s">
        <v>220</v>
      </c>
      <c r="H177" s="190">
        <v>112.75</v>
      </c>
      <c r="I177" s="191"/>
      <c r="J177" s="192">
        <f>ROUND(I177*H177,2)</f>
        <v>0</v>
      </c>
      <c r="K177" s="188" t="s">
        <v>135</v>
      </c>
      <c r="L177" s="38"/>
      <c r="M177" s="193" t="s">
        <v>1</v>
      </c>
      <c r="N177" s="194" t="s">
        <v>42</v>
      </c>
      <c r="O177" s="66"/>
      <c r="P177" s="195">
        <f>O177*H177</f>
        <v>0</v>
      </c>
      <c r="Q177" s="195">
        <v>0</v>
      </c>
      <c r="R177" s="195">
        <f>Q177*H177</f>
        <v>0</v>
      </c>
      <c r="S177" s="195">
        <v>0</v>
      </c>
      <c r="T177" s="196">
        <f>S177*H177</f>
        <v>0</v>
      </c>
      <c r="AR177" s="197" t="s">
        <v>129</v>
      </c>
      <c r="AT177" s="197" t="s">
        <v>125</v>
      </c>
      <c r="AU177" s="197" t="s">
        <v>84</v>
      </c>
      <c r="AY177" s="17" t="s">
        <v>123</v>
      </c>
      <c r="BE177" s="198">
        <f>IF(N177="základní",J177,0)</f>
        <v>0</v>
      </c>
      <c r="BF177" s="198">
        <f>IF(N177="snížená",J177,0)</f>
        <v>0</v>
      </c>
      <c r="BG177" s="198">
        <f>IF(N177="zákl. přenesená",J177,0)</f>
        <v>0</v>
      </c>
      <c r="BH177" s="198">
        <f>IF(N177="sníž. přenesená",J177,0)</f>
        <v>0</v>
      </c>
      <c r="BI177" s="198">
        <f>IF(N177="nulová",J177,0)</f>
        <v>0</v>
      </c>
      <c r="BJ177" s="17" t="s">
        <v>82</v>
      </c>
      <c r="BK177" s="198">
        <f>ROUND(I177*H177,2)</f>
        <v>0</v>
      </c>
      <c r="BL177" s="17" t="s">
        <v>129</v>
      </c>
      <c r="BM177" s="197" t="s">
        <v>229</v>
      </c>
    </row>
    <row r="178" spans="2:65" s="12" customFormat="1" ht="11.25">
      <c r="B178" s="199"/>
      <c r="C178" s="200"/>
      <c r="D178" s="201" t="s">
        <v>131</v>
      </c>
      <c r="E178" s="200"/>
      <c r="F178" s="203" t="s">
        <v>230</v>
      </c>
      <c r="G178" s="200"/>
      <c r="H178" s="204">
        <v>112.75</v>
      </c>
      <c r="I178" s="205"/>
      <c r="J178" s="200"/>
      <c r="K178" s="200"/>
      <c r="L178" s="206"/>
      <c r="M178" s="207"/>
      <c r="N178" s="208"/>
      <c r="O178" s="208"/>
      <c r="P178" s="208"/>
      <c r="Q178" s="208"/>
      <c r="R178" s="208"/>
      <c r="S178" s="208"/>
      <c r="T178" s="209"/>
      <c r="AT178" s="210" t="s">
        <v>131</v>
      </c>
      <c r="AU178" s="210" t="s">
        <v>84</v>
      </c>
      <c r="AV178" s="12" t="s">
        <v>84</v>
      </c>
      <c r="AW178" s="12" t="s">
        <v>4</v>
      </c>
      <c r="AX178" s="12" t="s">
        <v>82</v>
      </c>
      <c r="AY178" s="210" t="s">
        <v>123</v>
      </c>
    </row>
    <row r="179" spans="2:65" s="1" customFormat="1" ht="24" customHeight="1">
      <c r="B179" s="34"/>
      <c r="C179" s="186" t="s">
        <v>231</v>
      </c>
      <c r="D179" s="186" t="s">
        <v>125</v>
      </c>
      <c r="E179" s="187" t="s">
        <v>232</v>
      </c>
      <c r="F179" s="188" t="s">
        <v>233</v>
      </c>
      <c r="G179" s="189" t="s">
        <v>220</v>
      </c>
      <c r="H179" s="190">
        <v>451</v>
      </c>
      <c r="I179" s="191"/>
      <c r="J179" s="192">
        <f>ROUND(I179*H179,2)</f>
        <v>0</v>
      </c>
      <c r="K179" s="188" t="s">
        <v>135</v>
      </c>
      <c r="L179" s="38"/>
      <c r="M179" s="193" t="s">
        <v>1</v>
      </c>
      <c r="N179" s="194" t="s">
        <v>42</v>
      </c>
      <c r="O179" s="66"/>
      <c r="P179" s="195">
        <f>O179*H179</f>
        <v>0</v>
      </c>
      <c r="Q179" s="195">
        <v>0</v>
      </c>
      <c r="R179" s="195">
        <f>Q179*H179</f>
        <v>0</v>
      </c>
      <c r="S179" s="195">
        <v>0</v>
      </c>
      <c r="T179" s="196">
        <f>S179*H179</f>
        <v>0</v>
      </c>
      <c r="AR179" s="197" t="s">
        <v>129</v>
      </c>
      <c r="AT179" s="197" t="s">
        <v>125</v>
      </c>
      <c r="AU179" s="197" t="s">
        <v>84</v>
      </c>
      <c r="AY179" s="17" t="s">
        <v>123</v>
      </c>
      <c r="BE179" s="198">
        <f>IF(N179="základní",J179,0)</f>
        <v>0</v>
      </c>
      <c r="BF179" s="198">
        <f>IF(N179="snížená",J179,0)</f>
        <v>0</v>
      </c>
      <c r="BG179" s="198">
        <f>IF(N179="zákl. přenesená",J179,0)</f>
        <v>0</v>
      </c>
      <c r="BH179" s="198">
        <f>IF(N179="sníž. přenesená",J179,0)</f>
        <v>0</v>
      </c>
      <c r="BI179" s="198">
        <f>IF(N179="nulová",J179,0)</f>
        <v>0</v>
      </c>
      <c r="BJ179" s="17" t="s">
        <v>82</v>
      </c>
      <c r="BK179" s="198">
        <f>ROUND(I179*H179,2)</f>
        <v>0</v>
      </c>
      <c r="BL179" s="17" t="s">
        <v>129</v>
      </c>
      <c r="BM179" s="197" t="s">
        <v>234</v>
      </c>
    </row>
    <row r="180" spans="2:65" s="1" customFormat="1" ht="24" customHeight="1">
      <c r="B180" s="34"/>
      <c r="C180" s="186" t="s">
        <v>235</v>
      </c>
      <c r="D180" s="186" t="s">
        <v>125</v>
      </c>
      <c r="E180" s="187" t="s">
        <v>236</v>
      </c>
      <c r="F180" s="188" t="s">
        <v>237</v>
      </c>
      <c r="G180" s="189" t="s">
        <v>128</v>
      </c>
      <c r="H180" s="190">
        <v>363</v>
      </c>
      <c r="I180" s="191"/>
      <c r="J180" s="192">
        <f>ROUND(I180*H180,2)</f>
        <v>0</v>
      </c>
      <c r="K180" s="188" t="s">
        <v>135</v>
      </c>
      <c r="L180" s="38"/>
      <c r="M180" s="193" t="s">
        <v>1</v>
      </c>
      <c r="N180" s="194" t="s">
        <v>42</v>
      </c>
      <c r="O180" s="66"/>
      <c r="P180" s="195">
        <f>O180*H180</f>
        <v>0</v>
      </c>
      <c r="Q180" s="195">
        <v>0</v>
      </c>
      <c r="R180" s="195">
        <f>Q180*H180</f>
        <v>0</v>
      </c>
      <c r="S180" s="195">
        <v>0</v>
      </c>
      <c r="T180" s="196">
        <f>S180*H180</f>
        <v>0</v>
      </c>
      <c r="AR180" s="197" t="s">
        <v>129</v>
      </c>
      <c r="AT180" s="197" t="s">
        <v>125</v>
      </c>
      <c r="AU180" s="197" t="s">
        <v>84</v>
      </c>
      <c r="AY180" s="17" t="s">
        <v>123</v>
      </c>
      <c r="BE180" s="198">
        <f>IF(N180="základní",J180,0)</f>
        <v>0</v>
      </c>
      <c r="BF180" s="198">
        <f>IF(N180="snížená",J180,0)</f>
        <v>0</v>
      </c>
      <c r="BG180" s="198">
        <f>IF(N180="zákl. přenesená",J180,0)</f>
        <v>0</v>
      </c>
      <c r="BH180" s="198">
        <f>IF(N180="sníž. přenesená",J180,0)</f>
        <v>0</v>
      </c>
      <c r="BI180" s="198">
        <f>IF(N180="nulová",J180,0)</f>
        <v>0</v>
      </c>
      <c r="BJ180" s="17" t="s">
        <v>82</v>
      </c>
      <c r="BK180" s="198">
        <f>ROUND(I180*H180,2)</f>
        <v>0</v>
      </c>
      <c r="BL180" s="17" t="s">
        <v>129</v>
      </c>
      <c r="BM180" s="197" t="s">
        <v>238</v>
      </c>
    </row>
    <row r="181" spans="2:65" s="12" customFormat="1" ht="11.25">
      <c r="B181" s="199"/>
      <c r="C181" s="200"/>
      <c r="D181" s="201" t="s">
        <v>131</v>
      </c>
      <c r="E181" s="202" t="s">
        <v>1</v>
      </c>
      <c r="F181" s="203" t="s">
        <v>239</v>
      </c>
      <c r="G181" s="200"/>
      <c r="H181" s="204">
        <v>363</v>
      </c>
      <c r="I181" s="205"/>
      <c r="J181" s="200"/>
      <c r="K181" s="200"/>
      <c r="L181" s="206"/>
      <c r="M181" s="207"/>
      <c r="N181" s="208"/>
      <c r="O181" s="208"/>
      <c r="P181" s="208"/>
      <c r="Q181" s="208"/>
      <c r="R181" s="208"/>
      <c r="S181" s="208"/>
      <c r="T181" s="209"/>
      <c r="AT181" s="210" t="s">
        <v>131</v>
      </c>
      <c r="AU181" s="210" t="s">
        <v>84</v>
      </c>
      <c r="AV181" s="12" t="s">
        <v>84</v>
      </c>
      <c r="AW181" s="12" t="s">
        <v>33</v>
      </c>
      <c r="AX181" s="12" t="s">
        <v>82</v>
      </c>
      <c r="AY181" s="210" t="s">
        <v>123</v>
      </c>
    </row>
    <row r="182" spans="2:65" s="1" customFormat="1" ht="24" customHeight="1">
      <c r="B182" s="34"/>
      <c r="C182" s="186" t="s">
        <v>240</v>
      </c>
      <c r="D182" s="186" t="s">
        <v>125</v>
      </c>
      <c r="E182" s="187" t="s">
        <v>241</v>
      </c>
      <c r="F182" s="188" t="s">
        <v>242</v>
      </c>
      <c r="G182" s="189" t="s">
        <v>220</v>
      </c>
      <c r="H182" s="190">
        <v>25</v>
      </c>
      <c r="I182" s="191"/>
      <c r="J182" s="192">
        <f>ROUND(I182*H182,2)</f>
        <v>0</v>
      </c>
      <c r="K182" s="188" t="s">
        <v>135</v>
      </c>
      <c r="L182" s="38"/>
      <c r="M182" s="193" t="s">
        <v>1</v>
      </c>
      <c r="N182" s="194" t="s">
        <v>42</v>
      </c>
      <c r="O182" s="66"/>
      <c r="P182" s="195">
        <f>O182*H182</f>
        <v>0</v>
      </c>
      <c r="Q182" s="195">
        <v>0</v>
      </c>
      <c r="R182" s="195">
        <f>Q182*H182</f>
        <v>0</v>
      </c>
      <c r="S182" s="195">
        <v>0</v>
      </c>
      <c r="T182" s="196">
        <f>S182*H182</f>
        <v>0</v>
      </c>
      <c r="AR182" s="197" t="s">
        <v>129</v>
      </c>
      <c r="AT182" s="197" t="s">
        <v>125</v>
      </c>
      <c r="AU182" s="197" t="s">
        <v>84</v>
      </c>
      <c r="AY182" s="17" t="s">
        <v>123</v>
      </c>
      <c r="BE182" s="198">
        <f>IF(N182="základní",J182,0)</f>
        <v>0</v>
      </c>
      <c r="BF182" s="198">
        <f>IF(N182="snížená",J182,0)</f>
        <v>0</v>
      </c>
      <c r="BG182" s="198">
        <f>IF(N182="zákl. přenesená",J182,0)</f>
        <v>0</v>
      </c>
      <c r="BH182" s="198">
        <f>IF(N182="sníž. přenesená",J182,0)</f>
        <v>0</v>
      </c>
      <c r="BI182" s="198">
        <f>IF(N182="nulová",J182,0)</f>
        <v>0</v>
      </c>
      <c r="BJ182" s="17" t="s">
        <v>82</v>
      </c>
      <c r="BK182" s="198">
        <f>ROUND(I182*H182,2)</f>
        <v>0</v>
      </c>
      <c r="BL182" s="17" t="s">
        <v>129</v>
      </c>
      <c r="BM182" s="197" t="s">
        <v>243</v>
      </c>
    </row>
    <row r="183" spans="2:65" s="12" customFormat="1" ht="11.25">
      <c r="B183" s="199"/>
      <c r="C183" s="200"/>
      <c r="D183" s="201" t="s">
        <v>131</v>
      </c>
      <c r="E183" s="202" t="s">
        <v>1</v>
      </c>
      <c r="F183" s="203" t="s">
        <v>244</v>
      </c>
      <c r="G183" s="200"/>
      <c r="H183" s="204">
        <v>25</v>
      </c>
      <c r="I183" s="205"/>
      <c r="J183" s="200"/>
      <c r="K183" s="200"/>
      <c r="L183" s="206"/>
      <c r="M183" s="207"/>
      <c r="N183" s="208"/>
      <c r="O183" s="208"/>
      <c r="P183" s="208"/>
      <c r="Q183" s="208"/>
      <c r="R183" s="208"/>
      <c r="S183" s="208"/>
      <c r="T183" s="209"/>
      <c r="AT183" s="210" t="s">
        <v>131</v>
      </c>
      <c r="AU183" s="210" t="s">
        <v>84</v>
      </c>
      <c r="AV183" s="12" t="s">
        <v>84</v>
      </c>
      <c r="AW183" s="12" t="s">
        <v>33</v>
      </c>
      <c r="AX183" s="12" t="s">
        <v>82</v>
      </c>
      <c r="AY183" s="210" t="s">
        <v>123</v>
      </c>
    </row>
    <row r="184" spans="2:65" s="1" customFormat="1" ht="16.5" customHeight="1">
      <c r="B184" s="34"/>
      <c r="C184" s="186" t="s">
        <v>245</v>
      </c>
      <c r="D184" s="186" t="s">
        <v>125</v>
      </c>
      <c r="E184" s="187" t="s">
        <v>246</v>
      </c>
      <c r="F184" s="188" t="s">
        <v>247</v>
      </c>
      <c r="G184" s="189" t="s">
        <v>220</v>
      </c>
      <c r="H184" s="190">
        <v>36.299999999999997</v>
      </c>
      <c r="I184" s="191"/>
      <c r="J184" s="192">
        <f>ROUND(I184*H184,2)</f>
        <v>0</v>
      </c>
      <c r="K184" s="188" t="s">
        <v>1</v>
      </c>
      <c r="L184" s="38"/>
      <c r="M184" s="193" t="s">
        <v>1</v>
      </c>
      <c r="N184" s="194" t="s">
        <v>42</v>
      </c>
      <c r="O184" s="66"/>
      <c r="P184" s="195">
        <f>O184*H184</f>
        <v>0</v>
      </c>
      <c r="Q184" s="195">
        <v>0</v>
      </c>
      <c r="R184" s="195">
        <f>Q184*H184</f>
        <v>0</v>
      </c>
      <c r="S184" s="195">
        <v>0</v>
      </c>
      <c r="T184" s="196">
        <f>S184*H184</f>
        <v>0</v>
      </c>
      <c r="AR184" s="197" t="s">
        <v>129</v>
      </c>
      <c r="AT184" s="197" t="s">
        <v>125</v>
      </c>
      <c r="AU184" s="197" t="s">
        <v>84</v>
      </c>
      <c r="AY184" s="17" t="s">
        <v>123</v>
      </c>
      <c r="BE184" s="198">
        <f>IF(N184="základní",J184,0)</f>
        <v>0</v>
      </c>
      <c r="BF184" s="198">
        <f>IF(N184="snížená",J184,0)</f>
        <v>0</v>
      </c>
      <c r="BG184" s="198">
        <f>IF(N184="zákl. přenesená",J184,0)</f>
        <v>0</v>
      </c>
      <c r="BH184" s="198">
        <f>IF(N184="sníž. přenesená",J184,0)</f>
        <v>0</v>
      </c>
      <c r="BI184" s="198">
        <f>IF(N184="nulová",J184,0)</f>
        <v>0</v>
      </c>
      <c r="BJ184" s="17" t="s">
        <v>82</v>
      </c>
      <c r="BK184" s="198">
        <f>ROUND(I184*H184,2)</f>
        <v>0</v>
      </c>
      <c r="BL184" s="17" t="s">
        <v>129</v>
      </c>
      <c r="BM184" s="197" t="s">
        <v>248</v>
      </c>
    </row>
    <row r="185" spans="2:65" s="12" customFormat="1" ht="11.25">
      <c r="B185" s="199"/>
      <c r="C185" s="200"/>
      <c r="D185" s="201" t="s">
        <v>131</v>
      </c>
      <c r="E185" s="202" t="s">
        <v>1</v>
      </c>
      <c r="F185" s="203" t="s">
        <v>249</v>
      </c>
      <c r="G185" s="200"/>
      <c r="H185" s="204">
        <v>36.299999999999997</v>
      </c>
      <c r="I185" s="205"/>
      <c r="J185" s="200"/>
      <c r="K185" s="200"/>
      <c r="L185" s="206"/>
      <c r="M185" s="207"/>
      <c r="N185" s="208"/>
      <c r="O185" s="208"/>
      <c r="P185" s="208"/>
      <c r="Q185" s="208"/>
      <c r="R185" s="208"/>
      <c r="S185" s="208"/>
      <c r="T185" s="209"/>
      <c r="AT185" s="210" t="s">
        <v>131</v>
      </c>
      <c r="AU185" s="210" t="s">
        <v>84</v>
      </c>
      <c r="AV185" s="12" t="s">
        <v>84</v>
      </c>
      <c r="AW185" s="12" t="s">
        <v>33</v>
      </c>
      <c r="AX185" s="12" t="s">
        <v>82</v>
      </c>
      <c r="AY185" s="210" t="s">
        <v>123</v>
      </c>
    </row>
    <row r="186" spans="2:65" s="1" customFormat="1" ht="16.5" customHeight="1">
      <c r="B186" s="34"/>
      <c r="C186" s="186" t="s">
        <v>250</v>
      </c>
      <c r="D186" s="186" t="s">
        <v>125</v>
      </c>
      <c r="E186" s="187" t="s">
        <v>251</v>
      </c>
      <c r="F186" s="188" t="s">
        <v>252</v>
      </c>
      <c r="G186" s="189" t="s">
        <v>220</v>
      </c>
      <c r="H186" s="190">
        <v>25</v>
      </c>
      <c r="I186" s="191"/>
      <c r="J186" s="192">
        <f>ROUND(I186*H186,2)</f>
        <v>0</v>
      </c>
      <c r="K186" s="188" t="s">
        <v>135</v>
      </c>
      <c r="L186" s="38"/>
      <c r="M186" s="193" t="s">
        <v>1</v>
      </c>
      <c r="N186" s="194" t="s">
        <v>42</v>
      </c>
      <c r="O186" s="66"/>
      <c r="P186" s="195">
        <f>O186*H186</f>
        <v>0</v>
      </c>
      <c r="Q186" s="195">
        <v>0</v>
      </c>
      <c r="R186" s="195">
        <f>Q186*H186</f>
        <v>0</v>
      </c>
      <c r="S186" s="195">
        <v>0</v>
      </c>
      <c r="T186" s="196">
        <f>S186*H186</f>
        <v>0</v>
      </c>
      <c r="AR186" s="197" t="s">
        <v>129</v>
      </c>
      <c r="AT186" s="197" t="s">
        <v>125</v>
      </c>
      <c r="AU186" s="197" t="s">
        <v>84</v>
      </c>
      <c r="AY186" s="17" t="s">
        <v>123</v>
      </c>
      <c r="BE186" s="198">
        <f>IF(N186="základní",J186,0)</f>
        <v>0</v>
      </c>
      <c r="BF186" s="198">
        <f>IF(N186="snížená",J186,0)</f>
        <v>0</v>
      </c>
      <c r="BG186" s="198">
        <f>IF(N186="zákl. přenesená",J186,0)</f>
        <v>0</v>
      </c>
      <c r="BH186" s="198">
        <f>IF(N186="sníž. přenesená",J186,0)</f>
        <v>0</v>
      </c>
      <c r="BI186" s="198">
        <f>IF(N186="nulová",J186,0)</f>
        <v>0</v>
      </c>
      <c r="BJ186" s="17" t="s">
        <v>82</v>
      </c>
      <c r="BK186" s="198">
        <f>ROUND(I186*H186,2)</f>
        <v>0</v>
      </c>
      <c r="BL186" s="17" t="s">
        <v>129</v>
      </c>
      <c r="BM186" s="197" t="s">
        <v>253</v>
      </c>
    </row>
    <row r="187" spans="2:65" s="12" customFormat="1" ht="11.25">
      <c r="B187" s="199"/>
      <c r="C187" s="200"/>
      <c r="D187" s="201" t="s">
        <v>131</v>
      </c>
      <c r="E187" s="202" t="s">
        <v>1</v>
      </c>
      <c r="F187" s="203" t="s">
        <v>254</v>
      </c>
      <c r="G187" s="200"/>
      <c r="H187" s="204">
        <v>25</v>
      </c>
      <c r="I187" s="205"/>
      <c r="J187" s="200"/>
      <c r="K187" s="200"/>
      <c r="L187" s="206"/>
      <c r="M187" s="207"/>
      <c r="N187" s="208"/>
      <c r="O187" s="208"/>
      <c r="P187" s="208"/>
      <c r="Q187" s="208"/>
      <c r="R187" s="208"/>
      <c r="S187" s="208"/>
      <c r="T187" s="209"/>
      <c r="AT187" s="210" t="s">
        <v>131</v>
      </c>
      <c r="AU187" s="210" t="s">
        <v>84</v>
      </c>
      <c r="AV187" s="12" t="s">
        <v>84</v>
      </c>
      <c r="AW187" s="12" t="s">
        <v>33</v>
      </c>
      <c r="AX187" s="12" t="s">
        <v>82</v>
      </c>
      <c r="AY187" s="210" t="s">
        <v>123</v>
      </c>
    </row>
    <row r="188" spans="2:65" s="1" customFormat="1" ht="24" customHeight="1">
      <c r="B188" s="34"/>
      <c r="C188" s="186" t="s">
        <v>255</v>
      </c>
      <c r="D188" s="186" t="s">
        <v>125</v>
      </c>
      <c r="E188" s="187" t="s">
        <v>256</v>
      </c>
      <c r="F188" s="188" t="s">
        <v>257</v>
      </c>
      <c r="G188" s="189" t="s">
        <v>128</v>
      </c>
      <c r="H188" s="190">
        <v>146</v>
      </c>
      <c r="I188" s="191"/>
      <c r="J188" s="192">
        <f>ROUND(I188*H188,2)</f>
        <v>0</v>
      </c>
      <c r="K188" s="188" t="s">
        <v>1</v>
      </c>
      <c r="L188" s="38"/>
      <c r="M188" s="193" t="s">
        <v>1</v>
      </c>
      <c r="N188" s="194" t="s">
        <v>42</v>
      </c>
      <c r="O188" s="66"/>
      <c r="P188" s="195">
        <f>O188*H188</f>
        <v>0</v>
      </c>
      <c r="Q188" s="195">
        <v>0</v>
      </c>
      <c r="R188" s="195">
        <f>Q188*H188</f>
        <v>0</v>
      </c>
      <c r="S188" s="195">
        <v>0</v>
      </c>
      <c r="T188" s="196">
        <f>S188*H188</f>
        <v>0</v>
      </c>
      <c r="AR188" s="197" t="s">
        <v>129</v>
      </c>
      <c r="AT188" s="197" t="s">
        <v>125</v>
      </c>
      <c r="AU188" s="197" t="s">
        <v>84</v>
      </c>
      <c r="AY188" s="17" t="s">
        <v>123</v>
      </c>
      <c r="BE188" s="198">
        <f>IF(N188="základní",J188,0)</f>
        <v>0</v>
      </c>
      <c r="BF188" s="198">
        <f>IF(N188="snížená",J188,0)</f>
        <v>0</v>
      </c>
      <c r="BG188" s="198">
        <f>IF(N188="zákl. přenesená",J188,0)</f>
        <v>0</v>
      </c>
      <c r="BH188" s="198">
        <f>IF(N188="sníž. přenesená",J188,0)</f>
        <v>0</v>
      </c>
      <c r="BI188" s="198">
        <f>IF(N188="nulová",J188,0)</f>
        <v>0</v>
      </c>
      <c r="BJ188" s="17" t="s">
        <v>82</v>
      </c>
      <c r="BK188" s="198">
        <f>ROUND(I188*H188,2)</f>
        <v>0</v>
      </c>
      <c r="BL188" s="17" t="s">
        <v>129</v>
      </c>
      <c r="BM188" s="197" t="s">
        <v>258</v>
      </c>
    </row>
    <row r="189" spans="2:65" s="12" customFormat="1" ht="11.25">
      <c r="B189" s="199"/>
      <c r="C189" s="200"/>
      <c r="D189" s="201" t="s">
        <v>131</v>
      </c>
      <c r="E189" s="202" t="s">
        <v>1</v>
      </c>
      <c r="F189" s="203" t="s">
        <v>259</v>
      </c>
      <c r="G189" s="200"/>
      <c r="H189" s="204">
        <v>146</v>
      </c>
      <c r="I189" s="205"/>
      <c r="J189" s="200"/>
      <c r="K189" s="200"/>
      <c r="L189" s="206"/>
      <c r="M189" s="207"/>
      <c r="N189" s="208"/>
      <c r="O189" s="208"/>
      <c r="P189" s="208"/>
      <c r="Q189" s="208"/>
      <c r="R189" s="208"/>
      <c r="S189" s="208"/>
      <c r="T189" s="209"/>
      <c r="AT189" s="210" t="s">
        <v>131</v>
      </c>
      <c r="AU189" s="210" t="s">
        <v>84</v>
      </c>
      <c r="AV189" s="12" t="s">
        <v>84</v>
      </c>
      <c r="AW189" s="12" t="s">
        <v>33</v>
      </c>
      <c r="AX189" s="12" t="s">
        <v>82</v>
      </c>
      <c r="AY189" s="210" t="s">
        <v>123</v>
      </c>
    </row>
    <row r="190" spans="2:65" s="1" customFormat="1" ht="16.5" customHeight="1">
      <c r="B190" s="34"/>
      <c r="C190" s="186" t="s">
        <v>260</v>
      </c>
      <c r="D190" s="186" t="s">
        <v>125</v>
      </c>
      <c r="E190" s="187" t="s">
        <v>261</v>
      </c>
      <c r="F190" s="188" t="s">
        <v>262</v>
      </c>
      <c r="G190" s="189" t="s">
        <v>220</v>
      </c>
      <c r="H190" s="190">
        <v>451</v>
      </c>
      <c r="I190" s="191"/>
      <c r="J190" s="192">
        <f>ROUND(I190*H190,2)</f>
        <v>0</v>
      </c>
      <c r="K190" s="188" t="s">
        <v>135</v>
      </c>
      <c r="L190" s="38"/>
      <c r="M190" s="193" t="s">
        <v>1</v>
      </c>
      <c r="N190" s="194" t="s">
        <v>42</v>
      </c>
      <c r="O190" s="66"/>
      <c r="P190" s="195">
        <f>O190*H190</f>
        <v>0</v>
      </c>
      <c r="Q190" s="195">
        <v>0</v>
      </c>
      <c r="R190" s="195">
        <f>Q190*H190</f>
        <v>0</v>
      </c>
      <c r="S190" s="195">
        <v>0</v>
      </c>
      <c r="T190" s="196">
        <f>S190*H190</f>
        <v>0</v>
      </c>
      <c r="AR190" s="197" t="s">
        <v>129</v>
      </c>
      <c r="AT190" s="197" t="s">
        <v>125</v>
      </c>
      <c r="AU190" s="197" t="s">
        <v>84</v>
      </c>
      <c r="AY190" s="17" t="s">
        <v>123</v>
      </c>
      <c r="BE190" s="198">
        <f>IF(N190="základní",J190,0)</f>
        <v>0</v>
      </c>
      <c r="BF190" s="198">
        <f>IF(N190="snížená",J190,0)</f>
        <v>0</v>
      </c>
      <c r="BG190" s="198">
        <f>IF(N190="zákl. přenesená",J190,0)</f>
        <v>0</v>
      </c>
      <c r="BH190" s="198">
        <f>IF(N190="sníž. přenesená",J190,0)</f>
        <v>0</v>
      </c>
      <c r="BI190" s="198">
        <f>IF(N190="nulová",J190,0)</f>
        <v>0</v>
      </c>
      <c r="BJ190" s="17" t="s">
        <v>82</v>
      </c>
      <c r="BK190" s="198">
        <f>ROUND(I190*H190,2)</f>
        <v>0</v>
      </c>
      <c r="BL190" s="17" t="s">
        <v>129</v>
      </c>
      <c r="BM190" s="197" t="s">
        <v>263</v>
      </c>
    </row>
    <row r="191" spans="2:65" s="1" customFormat="1" ht="24" customHeight="1">
      <c r="B191" s="34"/>
      <c r="C191" s="186" t="s">
        <v>264</v>
      </c>
      <c r="D191" s="186" t="s">
        <v>125</v>
      </c>
      <c r="E191" s="187" t="s">
        <v>265</v>
      </c>
      <c r="F191" s="188" t="s">
        <v>266</v>
      </c>
      <c r="G191" s="189" t="s">
        <v>267</v>
      </c>
      <c r="H191" s="190">
        <v>811.8</v>
      </c>
      <c r="I191" s="191"/>
      <c r="J191" s="192">
        <f>ROUND(I191*H191,2)</f>
        <v>0</v>
      </c>
      <c r="K191" s="188" t="s">
        <v>135</v>
      </c>
      <c r="L191" s="38"/>
      <c r="M191" s="193" t="s">
        <v>1</v>
      </c>
      <c r="N191" s="194" t="s">
        <v>42</v>
      </c>
      <c r="O191" s="66"/>
      <c r="P191" s="195">
        <f>O191*H191</f>
        <v>0</v>
      </c>
      <c r="Q191" s="195">
        <v>0</v>
      </c>
      <c r="R191" s="195">
        <f>Q191*H191</f>
        <v>0</v>
      </c>
      <c r="S191" s="195">
        <v>0</v>
      </c>
      <c r="T191" s="196">
        <f>S191*H191</f>
        <v>0</v>
      </c>
      <c r="AR191" s="197" t="s">
        <v>129</v>
      </c>
      <c r="AT191" s="197" t="s">
        <v>125</v>
      </c>
      <c r="AU191" s="197" t="s">
        <v>84</v>
      </c>
      <c r="AY191" s="17" t="s">
        <v>123</v>
      </c>
      <c r="BE191" s="198">
        <f>IF(N191="základní",J191,0)</f>
        <v>0</v>
      </c>
      <c r="BF191" s="198">
        <f>IF(N191="snížená",J191,0)</f>
        <v>0</v>
      </c>
      <c r="BG191" s="198">
        <f>IF(N191="zákl. přenesená",J191,0)</f>
        <v>0</v>
      </c>
      <c r="BH191" s="198">
        <f>IF(N191="sníž. přenesená",J191,0)</f>
        <v>0</v>
      </c>
      <c r="BI191" s="198">
        <f>IF(N191="nulová",J191,0)</f>
        <v>0</v>
      </c>
      <c r="BJ191" s="17" t="s">
        <v>82</v>
      </c>
      <c r="BK191" s="198">
        <f>ROUND(I191*H191,2)</f>
        <v>0</v>
      </c>
      <c r="BL191" s="17" t="s">
        <v>129</v>
      </c>
      <c r="BM191" s="197" t="s">
        <v>268</v>
      </c>
    </row>
    <row r="192" spans="2:65" s="12" customFormat="1" ht="11.25">
      <c r="B192" s="199"/>
      <c r="C192" s="200"/>
      <c r="D192" s="201" t="s">
        <v>131</v>
      </c>
      <c r="E192" s="200"/>
      <c r="F192" s="203" t="s">
        <v>269</v>
      </c>
      <c r="G192" s="200"/>
      <c r="H192" s="204">
        <v>811.8</v>
      </c>
      <c r="I192" s="205"/>
      <c r="J192" s="200"/>
      <c r="K192" s="200"/>
      <c r="L192" s="206"/>
      <c r="M192" s="207"/>
      <c r="N192" s="208"/>
      <c r="O192" s="208"/>
      <c r="P192" s="208"/>
      <c r="Q192" s="208"/>
      <c r="R192" s="208"/>
      <c r="S192" s="208"/>
      <c r="T192" s="209"/>
      <c r="AT192" s="210" t="s">
        <v>131</v>
      </c>
      <c r="AU192" s="210" t="s">
        <v>84</v>
      </c>
      <c r="AV192" s="12" t="s">
        <v>84</v>
      </c>
      <c r="AW192" s="12" t="s">
        <v>4</v>
      </c>
      <c r="AX192" s="12" t="s">
        <v>82</v>
      </c>
      <c r="AY192" s="210" t="s">
        <v>123</v>
      </c>
    </row>
    <row r="193" spans="2:65" s="1" customFormat="1" ht="24" customHeight="1">
      <c r="B193" s="34"/>
      <c r="C193" s="186" t="s">
        <v>270</v>
      </c>
      <c r="D193" s="186" t="s">
        <v>125</v>
      </c>
      <c r="E193" s="187" t="s">
        <v>271</v>
      </c>
      <c r="F193" s="188" t="s">
        <v>272</v>
      </c>
      <c r="G193" s="189" t="s">
        <v>128</v>
      </c>
      <c r="H193" s="190">
        <v>250</v>
      </c>
      <c r="I193" s="191"/>
      <c r="J193" s="192">
        <f>ROUND(I193*H193,2)</f>
        <v>0</v>
      </c>
      <c r="K193" s="188" t="s">
        <v>135</v>
      </c>
      <c r="L193" s="38"/>
      <c r="M193" s="193" t="s">
        <v>1</v>
      </c>
      <c r="N193" s="194" t="s">
        <v>42</v>
      </c>
      <c r="O193" s="66"/>
      <c r="P193" s="195">
        <f>O193*H193</f>
        <v>0</v>
      </c>
      <c r="Q193" s="195">
        <v>0</v>
      </c>
      <c r="R193" s="195">
        <f>Q193*H193</f>
        <v>0</v>
      </c>
      <c r="S193" s="195">
        <v>0</v>
      </c>
      <c r="T193" s="196">
        <f>S193*H193</f>
        <v>0</v>
      </c>
      <c r="AR193" s="197" t="s">
        <v>129</v>
      </c>
      <c r="AT193" s="197" t="s">
        <v>125</v>
      </c>
      <c r="AU193" s="197" t="s">
        <v>84</v>
      </c>
      <c r="AY193" s="17" t="s">
        <v>123</v>
      </c>
      <c r="BE193" s="198">
        <f>IF(N193="základní",J193,0)</f>
        <v>0</v>
      </c>
      <c r="BF193" s="198">
        <f>IF(N193="snížená",J193,0)</f>
        <v>0</v>
      </c>
      <c r="BG193" s="198">
        <f>IF(N193="zákl. přenesená",J193,0)</f>
        <v>0</v>
      </c>
      <c r="BH193" s="198">
        <f>IF(N193="sníž. přenesená",J193,0)</f>
        <v>0</v>
      </c>
      <c r="BI193" s="198">
        <f>IF(N193="nulová",J193,0)</f>
        <v>0</v>
      </c>
      <c r="BJ193" s="17" t="s">
        <v>82</v>
      </c>
      <c r="BK193" s="198">
        <f>ROUND(I193*H193,2)</f>
        <v>0</v>
      </c>
      <c r="BL193" s="17" t="s">
        <v>129</v>
      </c>
      <c r="BM193" s="197" t="s">
        <v>273</v>
      </c>
    </row>
    <row r="194" spans="2:65" s="12" customFormat="1" ht="11.25">
      <c r="B194" s="199"/>
      <c r="C194" s="200"/>
      <c r="D194" s="201" t="s">
        <v>131</v>
      </c>
      <c r="E194" s="202" t="s">
        <v>1</v>
      </c>
      <c r="F194" s="203" t="s">
        <v>274</v>
      </c>
      <c r="G194" s="200"/>
      <c r="H194" s="204">
        <v>250</v>
      </c>
      <c r="I194" s="205"/>
      <c r="J194" s="200"/>
      <c r="K194" s="200"/>
      <c r="L194" s="206"/>
      <c r="M194" s="207"/>
      <c r="N194" s="208"/>
      <c r="O194" s="208"/>
      <c r="P194" s="208"/>
      <c r="Q194" s="208"/>
      <c r="R194" s="208"/>
      <c r="S194" s="208"/>
      <c r="T194" s="209"/>
      <c r="AT194" s="210" t="s">
        <v>131</v>
      </c>
      <c r="AU194" s="210" t="s">
        <v>84</v>
      </c>
      <c r="AV194" s="12" t="s">
        <v>84</v>
      </c>
      <c r="AW194" s="12" t="s">
        <v>33</v>
      </c>
      <c r="AX194" s="12" t="s">
        <v>82</v>
      </c>
      <c r="AY194" s="210" t="s">
        <v>123</v>
      </c>
    </row>
    <row r="195" spans="2:65" s="1" customFormat="1" ht="24" customHeight="1">
      <c r="B195" s="34"/>
      <c r="C195" s="186" t="s">
        <v>275</v>
      </c>
      <c r="D195" s="186" t="s">
        <v>125</v>
      </c>
      <c r="E195" s="187" t="s">
        <v>276</v>
      </c>
      <c r="F195" s="188" t="s">
        <v>277</v>
      </c>
      <c r="G195" s="189" t="s">
        <v>128</v>
      </c>
      <c r="H195" s="190">
        <v>250</v>
      </c>
      <c r="I195" s="191"/>
      <c r="J195" s="192">
        <f>ROUND(I195*H195,2)</f>
        <v>0</v>
      </c>
      <c r="K195" s="188" t="s">
        <v>135</v>
      </c>
      <c r="L195" s="38"/>
      <c r="M195" s="193" t="s">
        <v>1</v>
      </c>
      <c r="N195" s="194" t="s">
        <v>42</v>
      </c>
      <c r="O195" s="66"/>
      <c r="P195" s="195">
        <f>O195*H195</f>
        <v>0</v>
      </c>
      <c r="Q195" s="195">
        <v>0</v>
      </c>
      <c r="R195" s="195">
        <f>Q195*H195</f>
        <v>0</v>
      </c>
      <c r="S195" s="195">
        <v>0</v>
      </c>
      <c r="T195" s="196">
        <f>S195*H195</f>
        <v>0</v>
      </c>
      <c r="AR195" s="197" t="s">
        <v>129</v>
      </c>
      <c r="AT195" s="197" t="s">
        <v>125</v>
      </c>
      <c r="AU195" s="197" t="s">
        <v>84</v>
      </c>
      <c r="AY195" s="17" t="s">
        <v>123</v>
      </c>
      <c r="BE195" s="198">
        <f>IF(N195="základní",J195,0)</f>
        <v>0</v>
      </c>
      <c r="BF195" s="198">
        <f>IF(N195="snížená",J195,0)</f>
        <v>0</v>
      </c>
      <c r="BG195" s="198">
        <f>IF(N195="zákl. přenesená",J195,0)</f>
        <v>0</v>
      </c>
      <c r="BH195" s="198">
        <f>IF(N195="sníž. přenesená",J195,0)</f>
        <v>0</v>
      </c>
      <c r="BI195" s="198">
        <f>IF(N195="nulová",J195,0)</f>
        <v>0</v>
      </c>
      <c r="BJ195" s="17" t="s">
        <v>82</v>
      </c>
      <c r="BK195" s="198">
        <f>ROUND(I195*H195,2)</f>
        <v>0</v>
      </c>
      <c r="BL195" s="17" t="s">
        <v>129</v>
      </c>
      <c r="BM195" s="197" t="s">
        <v>278</v>
      </c>
    </row>
    <row r="196" spans="2:65" s="1" customFormat="1" ht="16.5" customHeight="1">
      <c r="B196" s="34"/>
      <c r="C196" s="186" t="s">
        <v>279</v>
      </c>
      <c r="D196" s="186" t="s">
        <v>125</v>
      </c>
      <c r="E196" s="187" t="s">
        <v>280</v>
      </c>
      <c r="F196" s="188" t="s">
        <v>281</v>
      </c>
      <c r="G196" s="189" t="s">
        <v>128</v>
      </c>
      <c r="H196" s="190">
        <v>29</v>
      </c>
      <c r="I196" s="191"/>
      <c r="J196" s="192">
        <f>ROUND(I196*H196,2)</f>
        <v>0</v>
      </c>
      <c r="K196" s="188" t="s">
        <v>1</v>
      </c>
      <c r="L196" s="38"/>
      <c r="M196" s="193" t="s">
        <v>1</v>
      </c>
      <c r="N196" s="194" t="s">
        <v>42</v>
      </c>
      <c r="O196" s="66"/>
      <c r="P196" s="195">
        <f>O196*H196</f>
        <v>0</v>
      </c>
      <c r="Q196" s="195">
        <v>0</v>
      </c>
      <c r="R196" s="195">
        <f>Q196*H196</f>
        <v>0</v>
      </c>
      <c r="S196" s="195">
        <v>0</v>
      </c>
      <c r="T196" s="196">
        <f>S196*H196</f>
        <v>0</v>
      </c>
      <c r="AR196" s="197" t="s">
        <v>129</v>
      </c>
      <c r="AT196" s="197" t="s">
        <v>125</v>
      </c>
      <c r="AU196" s="197" t="s">
        <v>84</v>
      </c>
      <c r="AY196" s="17" t="s">
        <v>123</v>
      </c>
      <c r="BE196" s="198">
        <f>IF(N196="základní",J196,0)</f>
        <v>0</v>
      </c>
      <c r="BF196" s="198">
        <f>IF(N196="snížená",J196,0)</f>
        <v>0</v>
      </c>
      <c r="BG196" s="198">
        <f>IF(N196="zákl. přenesená",J196,0)</f>
        <v>0</v>
      </c>
      <c r="BH196" s="198">
        <f>IF(N196="sníž. přenesená",J196,0)</f>
        <v>0</v>
      </c>
      <c r="BI196" s="198">
        <f>IF(N196="nulová",J196,0)</f>
        <v>0</v>
      </c>
      <c r="BJ196" s="17" t="s">
        <v>82</v>
      </c>
      <c r="BK196" s="198">
        <f>ROUND(I196*H196,2)</f>
        <v>0</v>
      </c>
      <c r="BL196" s="17" t="s">
        <v>129</v>
      </c>
      <c r="BM196" s="197" t="s">
        <v>282</v>
      </c>
    </row>
    <row r="197" spans="2:65" s="12" customFormat="1" ht="11.25">
      <c r="B197" s="199"/>
      <c r="C197" s="200"/>
      <c r="D197" s="201" t="s">
        <v>131</v>
      </c>
      <c r="E197" s="202" t="s">
        <v>1</v>
      </c>
      <c r="F197" s="203" t="s">
        <v>283</v>
      </c>
      <c r="G197" s="200"/>
      <c r="H197" s="204">
        <v>29</v>
      </c>
      <c r="I197" s="205"/>
      <c r="J197" s="200"/>
      <c r="K197" s="200"/>
      <c r="L197" s="206"/>
      <c r="M197" s="207"/>
      <c r="N197" s="208"/>
      <c r="O197" s="208"/>
      <c r="P197" s="208"/>
      <c r="Q197" s="208"/>
      <c r="R197" s="208"/>
      <c r="S197" s="208"/>
      <c r="T197" s="209"/>
      <c r="AT197" s="210" t="s">
        <v>131</v>
      </c>
      <c r="AU197" s="210" t="s">
        <v>84</v>
      </c>
      <c r="AV197" s="12" t="s">
        <v>84</v>
      </c>
      <c r="AW197" s="12" t="s">
        <v>33</v>
      </c>
      <c r="AX197" s="12" t="s">
        <v>82</v>
      </c>
      <c r="AY197" s="210" t="s">
        <v>123</v>
      </c>
    </row>
    <row r="198" spans="2:65" s="1" customFormat="1" ht="24" customHeight="1">
      <c r="B198" s="34"/>
      <c r="C198" s="186" t="s">
        <v>284</v>
      </c>
      <c r="D198" s="186" t="s">
        <v>125</v>
      </c>
      <c r="E198" s="187" t="s">
        <v>285</v>
      </c>
      <c r="F198" s="188" t="s">
        <v>286</v>
      </c>
      <c r="G198" s="189" t="s">
        <v>128</v>
      </c>
      <c r="H198" s="190">
        <v>250</v>
      </c>
      <c r="I198" s="191"/>
      <c r="J198" s="192">
        <f>ROUND(I198*H198,2)</f>
        <v>0</v>
      </c>
      <c r="K198" s="188" t="s">
        <v>135</v>
      </c>
      <c r="L198" s="38"/>
      <c r="M198" s="193" t="s">
        <v>1</v>
      </c>
      <c r="N198" s="194" t="s">
        <v>42</v>
      </c>
      <c r="O198" s="66"/>
      <c r="P198" s="195">
        <f>O198*H198</f>
        <v>0</v>
      </c>
      <c r="Q198" s="195">
        <v>0</v>
      </c>
      <c r="R198" s="195">
        <f>Q198*H198</f>
        <v>0</v>
      </c>
      <c r="S198" s="195">
        <v>0</v>
      </c>
      <c r="T198" s="196">
        <f>S198*H198</f>
        <v>0</v>
      </c>
      <c r="AR198" s="197" t="s">
        <v>129</v>
      </c>
      <c r="AT198" s="197" t="s">
        <v>125</v>
      </c>
      <c r="AU198" s="197" t="s">
        <v>84</v>
      </c>
      <c r="AY198" s="17" t="s">
        <v>123</v>
      </c>
      <c r="BE198" s="198">
        <f>IF(N198="základní",J198,0)</f>
        <v>0</v>
      </c>
      <c r="BF198" s="198">
        <f>IF(N198="snížená",J198,0)</f>
        <v>0</v>
      </c>
      <c r="BG198" s="198">
        <f>IF(N198="zákl. přenesená",J198,0)</f>
        <v>0</v>
      </c>
      <c r="BH198" s="198">
        <f>IF(N198="sníž. přenesená",J198,0)</f>
        <v>0</v>
      </c>
      <c r="BI198" s="198">
        <f>IF(N198="nulová",J198,0)</f>
        <v>0</v>
      </c>
      <c r="BJ198" s="17" t="s">
        <v>82</v>
      </c>
      <c r="BK198" s="198">
        <f>ROUND(I198*H198,2)</f>
        <v>0</v>
      </c>
      <c r="BL198" s="17" t="s">
        <v>129</v>
      </c>
      <c r="BM198" s="197" t="s">
        <v>287</v>
      </c>
    </row>
    <row r="199" spans="2:65" s="1" customFormat="1" ht="16.5" customHeight="1">
      <c r="B199" s="34"/>
      <c r="C199" s="222" t="s">
        <v>288</v>
      </c>
      <c r="D199" s="222" t="s">
        <v>289</v>
      </c>
      <c r="E199" s="223" t="s">
        <v>290</v>
      </c>
      <c r="F199" s="224" t="s">
        <v>291</v>
      </c>
      <c r="G199" s="225" t="s">
        <v>292</v>
      </c>
      <c r="H199" s="226">
        <v>7.5</v>
      </c>
      <c r="I199" s="227"/>
      <c r="J199" s="228">
        <f>ROUND(I199*H199,2)</f>
        <v>0</v>
      </c>
      <c r="K199" s="224" t="s">
        <v>135</v>
      </c>
      <c r="L199" s="229"/>
      <c r="M199" s="230" t="s">
        <v>1</v>
      </c>
      <c r="N199" s="231" t="s">
        <v>42</v>
      </c>
      <c r="O199" s="66"/>
      <c r="P199" s="195">
        <f>O199*H199</f>
        <v>0</v>
      </c>
      <c r="Q199" s="195">
        <v>1E-3</v>
      </c>
      <c r="R199" s="195">
        <f>Q199*H199</f>
        <v>7.4999999999999997E-3</v>
      </c>
      <c r="S199" s="195">
        <v>0</v>
      </c>
      <c r="T199" s="196">
        <f>S199*H199</f>
        <v>0</v>
      </c>
      <c r="AR199" s="197" t="s">
        <v>164</v>
      </c>
      <c r="AT199" s="197" t="s">
        <v>289</v>
      </c>
      <c r="AU199" s="197" t="s">
        <v>84</v>
      </c>
      <c r="AY199" s="17" t="s">
        <v>123</v>
      </c>
      <c r="BE199" s="198">
        <f>IF(N199="základní",J199,0)</f>
        <v>0</v>
      </c>
      <c r="BF199" s="198">
        <f>IF(N199="snížená",J199,0)</f>
        <v>0</v>
      </c>
      <c r="BG199" s="198">
        <f>IF(N199="zákl. přenesená",J199,0)</f>
        <v>0</v>
      </c>
      <c r="BH199" s="198">
        <f>IF(N199="sníž. přenesená",J199,0)</f>
        <v>0</v>
      </c>
      <c r="BI199" s="198">
        <f>IF(N199="nulová",J199,0)</f>
        <v>0</v>
      </c>
      <c r="BJ199" s="17" t="s">
        <v>82</v>
      </c>
      <c r="BK199" s="198">
        <f>ROUND(I199*H199,2)</f>
        <v>0</v>
      </c>
      <c r="BL199" s="17" t="s">
        <v>129</v>
      </c>
      <c r="BM199" s="197" t="s">
        <v>293</v>
      </c>
    </row>
    <row r="200" spans="2:65" s="12" customFormat="1" ht="11.25">
      <c r="B200" s="199"/>
      <c r="C200" s="200"/>
      <c r="D200" s="201" t="s">
        <v>131</v>
      </c>
      <c r="E200" s="200"/>
      <c r="F200" s="203" t="s">
        <v>294</v>
      </c>
      <c r="G200" s="200"/>
      <c r="H200" s="204">
        <v>7.5</v>
      </c>
      <c r="I200" s="205"/>
      <c r="J200" s="200"/>
      <c r="K200" s="200"/>
      <c r="L200" s="206"/>
      <c r="M200" s="207"/>
      <c r="N200" s="208"/>
      <c r="O200" s="208"/>
      <c r="P200" s="208"/>
      <c r="Q200" s="208"/>
      <c r="R200" s="208"/>
      <c r="S200" s="208"/>
      <c r="T200" s="209"/>
      <c r="AT200" s="210" t="s">
        <v>131</v>
      </c>
      <c r="AU200" s="210" t="s">
        <v>84</v>
      </c>
      <c r="AV200" s="12" t="s">
        <v>84</v>
      </c>
      <c r="AW200" s="12" t="s">
        <v>4</v>
      </c>
      <c r="AX200" s="12" t="s">
        <v>82</v>
      </c>
      <c r="AY200" s="210" t="s">
        <v>123</v>
      </c>
    </row>
    <row r="201" spans="2:65" s="1" customFormat="1" ht="16.5" customHeight="1">
      <c r="B201" s="34"/>
      <c r="C201" s="186" t="s">
        <v>295</v>
      </c>
      <c r="D201" s="186" t="s">
        <v>125</v>
      </c>
      <c r="E201" s="187" t="s">
        <v>296</v>
      </c>
      <c r="F201" s="188" t="s">
        <v>297</v>
      </c>
      <c r="G201" s="189" t="s">
        <v>128</v>
      </c>
      <c r="H201" s="190">
        <v>1691.5</v>
      </c>
      <c r="I201" s="191"/>
      <c r="J201" s="192">
        <f>ROUND(I201*H201,2)</f>
        <v>0</v>
      </c>
      <c r="K201" s="188" t="s">
        <v>135</v>
      </c>
      <c r="L201" s="38"/>
      <c r="M201" s="193" t="s">
        <v>1</v>
      </c>
      <c r="N201" s="194" t="s">
        <v>42</v>
      </c>
      <c r="O201" s="66"/>
      <c r="P201" s="195">
        <f>O201*H201</f>
        <v>0</v>
      </c>
      <c r="Q201" s="195">
        <v>0</v>
      </c>
      <c r="R201" s="195">
        <f>Q201*H201</f>
        <v>0</v>
      </c>
      <c r="S201" s="195">
        <v>0</v>
      </c>
      <c r="T201" s="196">
        <f>S201*H201</f>
        <v>0</v>
      </c>
      <c r="AR201" s="197" t="s">
        <v>129</v>
      </c>
      <c r="AT201" s="197" t="s">
        <v>125</v>
      </c>
      <c r="AU201" s="197" t="s">
        <v>84</v>
      </c>
      <c r="AY201" s="17" t="s">
        <v>123</v>
      </c>
      <c r="BE201" s="198">
        <f>IF(N201="základní",J201,0)</f>
        <v>0</v>
      </c>
      <c r="BF201" s="198">
        <f>IF(N201="snížená",J201,0)</f>
        <v>0</v>
      </c>
      <c r="BG201" s="198">
        <f>IF(N201="zákl. přenesená",J201,0)</f>
        <v>0</v>
      </c>
      <c r="BH201" s="198">
        <f>IF(N201="sníž. přenesená",J201,0)</f>
        <v>0</v>
      </c>
      <c r="BI201" s="198">
        <f>IF(N201="nulová",J201,0)</f>
        <v>0</v>
      </c>
      <c r="BJ201" s="17" t="s">
        <v>82</v>
      </c>
      <c r="BK201" s="198">
        <f>ROUND(I201*H201,2)</f>
        <v>0</v>
      </c>
      <c r="BL201" s="17" t="s">
        <v>129</v>
      </c>
      <c r="BM201" s="197" t="s">
        <v>298</v>
      </c>
    </row>
    <row r="202" spans="2:65" s="12" customFormat="1" ht="11.25">
      <c r="B202" s="199"/>
      <c r="C202" s="200"/>
      <c r="D202" s="201" t="s">
        <v>131</v>
      </c>
      <c r="E202" s="202" t="s">
        <v>1</v>
      </c>
      <c r="F202" s="203" t="s">
        <v>299</v>
      </c>
      <c r="G202" s="200"/>
      <c r="H202" s="204">
        <v>1008.5</v>
      </c>
      <c r="I202" s="205"/>
      <c r="J202" s="200"/>
      <c r="K202" s="200"/>
      <c r="L202" s="206"/>
      <c r="M202" s="207"/>
      <c r="N202" s="208"/>
      <c r="O202" s="208"/>
      <c r="P202" s="208"/>
      <c r="Q202" s="208"/>
      <c r="R202" s="208"/>
      <c r="S202" s="208"/>
      <c r="T202" s="209"/>
      <c r="AT202" s="210" t="s">
        <v>131</v>
      </c>
      <c r="AU202" s="210" t="s">
        <v>84</v>
      </c>
      <c r="AV202" s="12" t="s">
        <v>84</v>
      </c>
      <c r="AW202" s="12" t="s">
        <v>33</v>
      </c>
      <c r="AX202" s="12" t="s">
        <v>77</v>
      </c>
      <c r="AY202" s="210" t="s">
        <v>123</v>
      </c>
    </row>
    <row r="203" spans="2:65" s="12" customFormat="1" ht="11.25">
      <c r="B203" s="199"/>
      <c r="C203" s="200"/>
      <c r="D203" s="201" t="s">
        <v>131</v>
      </c>
      <c r="E203" s="202" t="s">
        <v>1</v>
      </c>
      <c r="F203" s="203" t="s">
        <v>300</v>
      </c>
      <c r="G203" s="200"/>
      <c r="H203" s="204">
        <v>207</v>
      </c>
      <c r="I203" s="205"/>
      <c r="J203" s="200"/>
      <c r="K203" s="200"/>
      <c r="L203" s="206"/>
      <c r="M203" s="207"/>
      <c r="N203" s="208"/>
      <c r="O203" s="208"/>
      <c r="P203" s="208"/>
      <c r="Q203" s="208"/>
      <c r="R203" s="208"/>
      <c r="S203" s="208"/>
      <c r="T203" s="209"/>
      <c r="AT203" s="210" t="s">
        <v>131</v>
      </c>
      <c r="AU203" s="210" t="s">
        <v>84</v>
      </c>
      <c r="AV203" s="12" t="s">
        <v>84</v>
      </c>
      <c r="AW203" s="12" t="s">
        <v>33</v>
      </c>
      <c r="AX203" s="12" t="s">
        <v>77</v>
      </c>
      <c r="AY203" s="210" t="s">
        <v>123</v>
      </c>
    </row>
    <row r="204" spans="2:65" s="12" customFormat="1" ht="11.25">
      <c r="B204" s="199"/>
      <c r="C204" s="200"/>
      <c r="D204" s="201" t="s">
        <v>131</v>
      </c>
      <c r="E204" s="202" t="s">
        <v>1</v>
      </c>
      <c r="F204" s="203" t="s">
        <v>301</v>
      </c>
      <c r="G204" s="200"/>
      <c r="H204" s="204">
        <v>104</v>
      </c>
      <c r="I204" s="205"/>
      <c r="J204" s="200"/>
      <c r="K204" s="200"/>
      <c r="L204" s="206"/>
      <c r="M204" s="207"/>
      <c r="N204" s="208"/>
      <c r="O204" s="208"/>
      <c r="P204" s="208"/>
      <c r="Q204" s="208"/>
      <c r="R204" s="208"/>
      <c r="S204" s="208"/>
      <c r="T204" s="209"/>
      <c r="AT204" s="210" t="s">
        <v>131</v>
      </c>
      <c r="AU204" s="210" t="s">
        <v>84</v>
      </c>
      <c r="AV204" s="12" t="s">
        <v>84</v>
      </c>
      <c r="AW204" s="12" t="s">
        <v>33</v>
      </c>
      <c r="AX204" s="12" t="s">
        <v>77</v>
      </c>
      <c r="AY204" s="210" t="s">
        <v>123</v>
      </c>
    </row>
    <row r="205" spans="2:65" s="12" customFormat="1" ht="11.25">
      <c r="B205" s="199"/>
      <c r="C205" s="200"/>
      <c r="D205" s="201" t="s">
        <v>131</v>
      </c>
      <c r="E205" s="202" t="s">
        <v>1</v>
      </c>
      <c r="F205" s="203" t="s">
        <v>302</v>
      </c>
      <c r="G205" s="200"/>
      <c r="H205" s="204">
        <v>372</v>
      </c>
      <c r="I205" s="205"/>
      <c r="J205" s="200"/>
      <c r="K205" s="200"/>
      <c r="L205" s="206"/>
      <c r="M205" s="207"/>
      <c r="N205" s="208"/>
      <c r="O205" s="208"/>
      <c r="P205" s="208"/>
      <c r="Q205" s="208"/>
      <c r="R205" s="208"/>
      <c r="S205" s="208"/>
      <c r="T205" s="209"/>
      <c r="AT205" s="210" t="s">
        <v>131</v>
      </c>
      <c r="AU205" s="210" t="s">
        <v>84</v>
      </c>
      <c r="AV205" s="12" t="s">
        <v>84</v>
      </c>
      <c r="AW205" s="12" t="s">
        <v>33</v>
      </c>
      <c r="AX205" s="12" t="s">
        <v>77</v>
      </c>
      <c r="AY205" s="210" t="s">
        <v>123</v>
      </c>
    </row>
    <row r="206" spans="2:65" s="13" customFormat="1" ht="11.25">
      <c r="B206" s="211"/>
      <c r="C206" s="212"/>
      <c r="D206" s="201" t="s">
        <v>131</v>
      </c>
      <c r="E206" s="213" t="s">
        <v>1</v>
      </c>
      <c r="F206" s="214" t="s">
        <v>139</v>
      </c>
      <c r="G206" s="212"/>
      <c r="H206" s="215">
        <v>1691.5</v>
      </c>
      <c r="I206" s="216"/>
      <c r="J206" s="212"/>
      <c r="K206" s="212"/>
      <c r="L206" s="217"/>
      <c r="M206" s="218"/>
      <c r="N206" s="219"/>
      <c r="O206" s="219"/>
      <c r="P206" s="219"/>
      <c r="Q206" s="219"/>
      <c r="R206" s="219"/>
      <c r="S206" s="219"/>
      <c r="T206" s="220"/>
      <c r="AT206" s="221" t="s">
        <v>131</v>
      </c>
      <c r="AU206" s="221" t="s">
        <v>84</v>
      </c>
      <c r="AV206" s="13" t="s">
        <v>129</v>
      </c>
      <c r="AW206" s="13" t="s">
        <v>33</v>
      </c>
      <c r="AX206" s="13" t="s">
        <v>82</v>
      </c>
      <c r="AY206" s="221" t="s">
        <v>123</v>
      </c>
    </row>
    <row r="207" spans="2:65" s="1" customFormat="1" ht="16.5" customHeight="1">
      <c r="B207" s="34"/>
      <c r="C207" s="186" t="s">
        <v>303</v>
      </c>
      <c r="D207" s="186" t="s">
        <v>125</v>
      </c>
      <c r="E207" s="187" t="s">
        <v>304</v>
      </c>
      <c r="F207" s="188" t="s">
        <v>305</v>
      </c>
      <c r="G207" s="189" t="s">
        <v>128</v>
      </c>
      <c r="H207" s="190">
        <v>250</v>
      </c>
      <c r="I207" s="191"/>
      <c r="J207" s="192">
        <f>ROUND(I207*H207,2)</f>
        <v>0</v>
      </c>
      <c r="K207" s="188" t="s">
        <v>135</v>
      </c>
      <c r="L207" s="38"/>
      <c r="M207" s="193" t="s">
        <v>1</v>
      </c>
      <c r="N207" s="194" t="s">
        <v>42</v>
      </c>
      <c r="O207" s="66"/>
      <c r="P207" s="195">
        <f>O207*H207</f>
        <v>0</v>
      </c>
      <c r="Q207" s="195">
        <v>0</v>
      </c>
      <c r="R207" s="195">
        <f>Q207*H207</f>
        <v>0</v>
      </c>
      <c r="S207" s="195">
        <v>0</v>
      </c>
      <c r="T207" s="196">
        <f>S207*H207</f>
        <v>0</v>
      </c>
      <c r="AR207" s="197" t="s">
        <v>129</v>
      </c>
      <c r="AT207" s="197" t="s">
        <v>125</v>
      </c>
      <c r="AU207" s="197" t="s">
        <v>84</v>
      </c>
      <c r="AY207" s="17" t="s">
        <v>123</v>
      </c>
      <c r="BE207" s="198">
        <f>IF(N207="základní",J207,0)</f>
        <v>0</v>
      </c>
      <c r="BF207" s="198">
        <f>IF(N207="snížená",J207,0)</f>
        <v>0</v>
      </c>
      <c r="BG207" s="198">
        <f>IF(N207="zákl. přenesená",J207,0)</f>
        <v>0</v>
      </c>
      <c r="BH207" s="198">
        <f>IF(N207="sníž. přenesená",J207,0)</f>
        <v>0</v>
      </c>
      <c r="BI207" s="198">
        <f>IF(N207="nulová",J207,0)</f>
        <v>0</v>
      </c>
      <c r="BJ207" s="17" t="s">
        <v>82</v>
      </c>
      <c r="BK207" s="198">
        <f>ROUND(I207*H207,2)</f>
        <v>0</v>
      </c>
      <c r="BL207" s="17" t="s">
        <v>129</v>
      </c>
      <c r="BM207" s="197" t="s">
        <v>306</v>
      </c>
    </row>
    <row r="208" spans="2:65" s="12" customFormat="1" ht="11.25">
      <c r="B208" s="199"/>
      <c r="C208" s="200"/>
      <c r="D208" s="201" t="s">
        <v>131</v>
      </c>
      <c r="E208" s="202" t="s">
        <v>1</v>
      </c>
      <c r="F208" s="203" t="s">
        <v>274</v>
      </c>
      <c r="G208" s="200"/>
      <c r="H208" s="204">
        <v>250</v>
      </c>
      <c r="I208" s="205"/>
      <c r="J208" s="200"/>
      <c r="K208" s="200"/>
      <c r="L208" s="206"/>
      <c r="M208" s="207"/>
      <c r="N208" s="208"/>
      <c r="O208" s="208"/>
      <c r="P208" s="208"/>
      <c r="Q208" s="208"/>
      <c r="R208" s="208"/>
      <c r="S208" s="208"/>
      <c r="T208" s="209"/>
      <c r="AT208" s="210" t="s">
        <v>131</v>
      </c>
      <c r="AU208" s="210" t="s">
        <v>84</v>
      </c>
      <c r="AV208" s="12" t="s">
        <v>84</v>
      </c>
      <c r="AW208" s="12" t="s">
        <v>33</v>
      </c>
      <c r="AX208" s="12" t="s">
        <v>82</v>
      </c>
      <c r="AY208" s="210" t="s">
        <v>123</v>
      </c>
    </row>
    <row r="209" spans="2:65" s="1" customFormat="1" ht="16.5" customHeight="1">
      <c r="B209" s="34"/>
      <c r="C209" s="186" t="s">
        <v>307</v>
      </c>
      <c r="D209" s="186" t="s">
        <v>125</v>
      </c>
      <c r="E209" s="187" t="s">
        <v>308</v>
      </c>
      <c r="F209" s="188" t="s">
        <v>309</v>
      </c>
      <c r="G209" s="189" t="s">
        <v>128</v>
      </c>
      <c r="H209" s="190">
        <v>250</v>
      </c>
      <c r="I209" s="191"/>
      <c r="J209" s="192">
        <f>ROUND(I209*H209,2)</f>
        <v>0</v>
      </c>
      <c r="K209" s="188" t="s">
        <v>135</v>
      </c>
      <c r="L209" s="38"/>
      <c r="M209" s="193" t="s">
        <v>1</v>
      </c>
      <c r="N209" s="194" t="s">
        <v>42</v>
      </c>
      <c r="O209" s="66"/>
      <c r="P209" s="195">
        <f>O209*H209</f>
        <v>0</v>
      </c>
      <c r="Q209" s="195">
        <v>0</v>
      </c>
      <c r="R209" s="195">
        <f>Q209*H209</f>
        <v>0</v>
      </c>
      <c r="S209" s="195">
        <v>0</v>
      </c>
      <c r="T209" s="196">
        <f>S209*H209</f>
        <v>0</v>
      </c>
      <c r="AR209" s="197" t="s">
        <v>129</v>
      </c>
      <c r="AT209" s="197" t="s">
        <v>125</v>
      </c>
      <c r="AU209" s="197" t="s">
        <v>84</v>
      </c>
      <c r="AY209" s="17" t="s">
        <v>123</v>
      </c>
      <c r="BE209" s="198">
        <f>IF(N209="základní",J209,0)</f>
        <v>0</v>
      </c>
      <c r="BF209" s="198">
        <f>IF(N209="snížená",J209,0)</f>
        <v>0</v>
      </c>
      <c r="BG209" s="198">
        <f>IF(N209="zákl. přenesená",J209,0)</f>
        <v>0</v>
      </c>
      <c r="BH209" s="198">
        <f>IF(N209="sníž. přenesená",J209,0)</f>
        <v>0</v>
      </c>
      <c r="BI209" s="198">
        <f>IF(N209="nulová",J209,0)</f>
        <v>0</v>
      </c>
      <c r="BJ209" s="17" t="s">
        <v>82</v>
      </c>
      <c r="BK209" s="198">
        <f>ROUND(I209*H209,2)</f>
        <v>0</v>
      </c>
      <c r="BL209" s="17" t="s">
        <v>129</v>
      </c>
      <c r="BM209" s="197" t="s">
        <v>310</v>
      </c>
    </row>
    <row r="210" spans="2:65" s="1" customFormat="1" ht="24" customHeight="1">
      <c r="B210" s="34"/>
      <c r="C210" s="186" t="s">
        <v>311</v>
      </c>
      <c r="D210" s="186" t="s">
        <v>125</v>
      </c>
      <c r="E210" s="187" t="s">
        <v>312</v>
      </c>
      <c r="F210" s="188" t="s">
        <v>313</v>
      </c>
      <c r="G210" s="189" t="s">
        <v>128</v>
      </c>
      <c r="H210" s="190">
        <v>250</v>
      </c>
      <c r="I210" s="191"/>
      <c r="J210" s="192">
        <f>ROUND(I210*H210,2)</f>
        <v>0</v>
      </c>
      <c r="K210" s="188" t="s">
        <v>135</v>
      </c>
      <c r="L210" s="38"/>
      <c r="M210" s="193" t="s">
        <v>1</v>
      </c>
      <c r="N210" s="194" t="s">
        <v>42</v>
      </c>
      <c r="O210" s="66"/>
      <c r="P210" s="195">
        <f>O210*H210</f>
        <v>0</v>
      </c>
      <c r="Q210" s="195">
        <v>0</v>
      </c>
      <c r="R210" s="195">
        <f>Q210*H210</f>
        <v>0</v>
      </c>
      <c r="S210" s="195">
        <v>0</v>
      </c>
      <c r="T210" s="196">
        <f>S210*H210</f>
        <v>0</v>
      </c>
      <c r="AR210" s="197" t="s">
        <v>129</v>
      </c>
      <c r="AT210" s="197" t="s">
        <v>125</v>
      </c>
      <c r="AU210" s="197" t="s">
        <v>84</v>
      </c>
      <c r="AY210" s="17" t="s">
        <v>123</v>
      </c>
      <c r="BE210" s="198">
        <f>IF(N210="základní",J210,0)</f>
        <v>0</v>
      </c>
      <c r="BF210" s="198">
        <f>IF(N210="snížená",J210,0)</f>
        <v>0</v>
      </c>
      <c r="BG210" s="198">
        <f>IF(N210="zákl. přenesená",J210,0)</f>
        <v>0</v>
      </c>
      <c r="BH210" s="198">
        <f>IF(N210="sníž. přenesená",J210,0)</f>
        <v>0</v>
      </c>
      <c r="BI210" s="198">
        <f>IF(N210="nulová",J210,0)</f>
        <v>0</v>
      </c>
      <c r="BJ210" s="17" t="s">
        <v>82</v>
      </c>
      <c r="BK210" s="198">
        <f>ROUND(I210*H210,2)</f>
        <v>0</v>
      </c>
      <c r="BL210" s="17" t="s">
        <v>129</v>
      </c>
      <c r="BM210" s="197" t="s">
        <v>314</v>
      </c>
    </row>
    <row r="211" spans="2:65" s="12" customFormat="1" ht="11.25">
      <c r="B211" s="199"/>
      <c r="C211" s="200"/>
      <c r="D211" s="201" t="s">
        <v>131</v>
      </c>
      <c r="E211" s="202" t="s">
        <v>1</v>
      </c>
      <c r="F211" s="203" t="s">
        <v>315</v>
      </c>
      <c r="G211" s="200"/>
      <c r="H211" s="204">
        <v>250</v>
      </c>
      <c r="I211" s="205"/>
      <c r="J211" s="200"/>
      <c r="K211" s="200"/>
      <c r="L211" s="206"/>
      <c r="M211" s="207"/>
      <c r="N211" s="208"/>
      <c r="O211" s="208"/>
      <c r="P211" s="208"/>
      <c r="Q211" s="208"/>
      <c r="R211" s="208"/>
      <c r="S211" s="208"/>
      <c r="T211" s="209"/>
      <c r="AT211" s="210" t="s">
        <v>131</v>
      </c>
      <c r="AU211" s="210" t="s">
        <v>84</v>
      </c>
      <c r="AV211" s="12" t="s">
        <v>84</v>
      </c>
      <c r="AW211" s="12" t="s">
        <v>33</v>
      </c>
      <c r="AX211" s="12" t="s">
        <v>82</v>
      </c>
      <c r="AY211" s="210" t="s">
        <v>123</v>
      </c>
    </row>
    <row r="212" spans="2:65" s="1" customFormat="1" ht="16.5" customHeight="1">
      <c r="B212" s="34"/>
      <c r="C212" s="186" t="s">
        <v>316</v>
      </c>
      <c r="D212" s="186" t="s">
        <v>125</v>
      </c>
      <c r="E212" s="187" t="s">
        <v>317</v>
      </c>
      <c r="F212" s="188" t="s">
        <v>318</v>
      </c>
      <c r="G212" s="189" t="s">
        <v>220</v>
      </c>
      <c r="H212" s="190">
        <v>25</v>
      </c>
      <c r="I212" s="191"/>
      <c r="J212" s="192">
        <f>ROUND(I212*H212,2)</f>
        <v>0</v>
      </c>
      <c r="K212" s="188" t="s">
        <v>135</v>
      </c>
      <c r="L212" s="38"/>
      <c r="M212" s="193" t="s">
        <v>1</v>
      </c>
      <c r="N212" s="194" t="s">
        <v>42</v>
      </c>
      <c r="O212" s="66"/>
      <c r="P212" s="195">
        <f>O212*H212</f>
        <v>0</v>
      </c>
      <c r="Q212" s="195">
        <v>0</v>
      </c>
      <c r="R212" s="195">
        <f>Q212*H212</f>
        <v>0</v>
      </c>
      <c r="S212" s="195">
        <v>0</v>
      </c>
      <c r="T212" s="196">
        <f>S212*H212</f>
        <v>0</v>
      </c>
      <c r="AR212" s="197" t="s">
        <v>129</v>
      </c>
      <c r="AT212" s="197" t="s">
        <v>125</v>
      </c>
      <c r="AU212" s="197" t="s">
        <v>84</v>
      </c>
      <c r="AY212" s="17" t="s">
        <v>123</v>
      </c>
      <c r="BE212" s="198">
        <f>IF(N212="základní",J212,0)</f>
        <v>0</v>
      </c>
      <c r="BF212" s="198">
        <f>IF(N212="snížená",J212,0)</f>
        <v>0</v>
      </c>
      <c r="BG212" s="198">
        <f>IF(N212="zákl. přenesená",J212,0)</f>
        <v>0</v>
      </c>
      <c r="BH212" s="198">
        <f>IF(N212="sníž. přenesená",J212,0)</f>
        <v>0</v>
      </c>
      <c r="BI212" s="198">
        <f>IF(N212="nulová",J212,0)</f>
        <v>0</v>
      </c>
      <c r="BJ212" s="17" t="s">
        <v>82</v>
      </c>
      <c r="BK212" s="198">
        <f>ROUND(I212*H212,2)</f>
        <v>0</v>
      </c>
      <c r="BL212" s="17" t="s">
        <v>129</v>
      </c>
      <c r="BM212" s="197" t="s">
        <v>319</v>
      </c>
    </row>
    <row r="213" spans="2:65" s="12" customFormat="1" ht="11.25">
      <c r="B213" s="199"/>
      <c r="C213" s="200"/>
      <c r="D213" s="201" t="s">
        <v>131</v>
      </c>
      <c r="E213" s="202" t="s">
        <v>1</v>
      </c>
      <c r="F213" s="203" t="s">
        <v>320</v>
      </c>
      <c r="G213" s="200"/>
      <c r="H213" s="204">
        <v>25</v>
      </c>
      <c r="I213" s="205"/>
      <c r="J213" s="200"/>
      <c r="K213" s="200"/>
      <c r="L213" s="206"/>
      <c r="M213" s="207"/>
      <c r="N213" s="208"/>
      <c r="O213" s="208"/>
      <c r="P213" s="208"/>
      <c r="Q213" s="208"/>
      <c r="R213" s="208"/>
      <c r="S213" s="208"/>
      <c r="T213" s="209"/>
      <c r="AT213" s="210" t="s">
        <v>131</v>
      </c>
      <c r="AU213" s="210" t="s">
        <v>84</v>
      </c>
      <c r="AV213" s="12" t="s">
        <v>84</v>
      </c>
      <c r="AW213" s="12" t="s">
        <v>33</v>
      </c>
      <c r="AX213" s="12" t="s">
        <v>82</v>
      </c>
      <c r="AY213" s="210" t="s">
        <v>123</v>
      </c>
    </row>
    <row r="214" spans="2:65" s="1" customFormat="1" ht="24" customHeight="1">
      <c r="B214" s="34"/>
      <c r="C214" s="186" t="s">
        <v>321</v>
      </c>
      <c r="D214" s="186" t="s">
        <v>125</v>
      </c>
      <c r="E214" s="187" t="s">
        <v>322</v>
      </c>
      <c r="F214" s="188" t="s">
        <v>323</v>
      </c>
      <c r="G214" s="189" t="s">
        <v>128</v>
      </c>
      <c r="H214" s="190">
        <v>250</v>
      </c>
      <c r="I214" s="191"/>
      <c r="J214" s="192">
        <f>ROUND(I214*H214,2)</f>
        <v>0</v>
      </c>
      <c r="K214" s="188" t="s">
        <v>135</v>
      </c>
      <c r="L214" s="38"/>
      <c r="M214" s="193" t="s">
        <v>1</v>
      </c>
      <c r="N214" s="194" t="s">
        <v>42</v>
      </c>
      <c r="O214" s="66"/>
      <c r="P214" s="195">
        <f>O214*H214</f>
        <v>0</v>
      </c>
      <c r="Q214" s="195">
        <v>0</v>
      </c>
      <c r="R214" s="195">
        <f>Q214*H214</f>
        <v>0</v>
      </c>
      <c r="S214" s="195">
        <v>0</v>
      </c>
      <c r="T214" s="196">
        <f>S214*H214</f>
        <v>0</v>
      </c>
      <c r="AR214" s="197" t="s">
        <v>129</v>
      </c>
      <c r="AT214" s="197" t="s">
        <v>125</v>
      </c>
      <c r="AU214" s="197" t="s">
        <v>84</v>
      </c>
      <c r="AY214" s="17" t="s">
        <v>123</v>
      </c>
      <c r="BE214" s="198">
        <f>IF(N214="základní",J214,0)</f>
        <v>0</v>
      </c>
      <c r="BF214" s="198">
        <f>IF(N214="snížená",J214,0)</f>
        <v>0</v>
      </c>
      <c r="BG214" s="198">
        <f>IF(N214="zákl. přenesená",J214,0)</f>
        <v>0</v>
      </c>
      <c r="BH214" s="198">
        <f>IF(N214="sníž. přenesená",J214,0)</f>
        <v>0</v>
      </c>
      <c r="BI214" s="198">
        <f>IF(N214="nulová",J214,0)</f>
        <v>0</v>
      </c>
      <c r="BJ214" s="17" t="s">
        <v>82</v>
      </c>
      <c r="BK214" s="198">
        <f>ROUND(I214*H214,2)</f>
        <v>0</v>
      </c>
      <c r="BL214" s="17" t="s">
        <v>129</v>
      </c>
      <c r="BM214" s="197" t="s">
        <v>324</v>
      </c>
    </row>
    <row r="215" spans="2:65" s="1" customFormat="1" ht="16.5" customHeight="1">
      <c r="B215" s="34"/>
      <c r="C215" s="186" t="s">
        <v>325</v>
      </c>
      <c r="D215" s="186" t="s">
        <v>125</v>
      </c>
      <c r="E215" s="187" t="s">
        <v>326</v>
      </c>
      <c r="F215" s="188" t="s">
        <v>327</v>
      </c>
      <c r="G215" s="189" t="s">
        <v>220</v>
      </c>
      <c r="H215" s="190">
        <v>25</v>
      </c>
      <c r="I215" s="191"/>
      <c r="J215" s="192">
        <f>ROUND(I215*H215,2)</f>
        <v>0</v>
      </c>
      <c r="K215" s="188" t="s">
        <v>135</v>
      </c>
      <c r="L215" s="38"/>
      <c r="M215" s="193" t="s">
        <v>1</v>
      </c>
      <c r="N215" s="194" t="s">
        <v>42</v>
      </c>
      <c r="O215" s="66"/>
      <c r="P215" s="195">
        <f>O215*H215</f>
        <v>0</v>
      </c>
      <c r="Q215" s="195">
        <v>0</v>
      </c>
      <c r="R215" s="195">
        <f>Q215*H215</f>
        <v>0</v>
      </c>
      <c r="S215" s="195">
        <v>0</v>
      </c>
      <c r="T215" s="196">
        <f>S215*H215</f>
        <v>0</v>
      </c>
      <c r="AR215" s="197" t="s">
        <v>129</v>
      </c>
      <c r="AT215" s="197" t="s">
        <v>125</v>
      </c>
      <c r="AU215" s="197" t="s">
        <v>84</v>
      </c>
      <c r="AY215" s="17" t="s">
        <v>123</v>
      </c>
      <c r="BE215" s="198">
        <f>IF(N215="základní",J215,0)</f>
        <v>0</v>
      </c>
      <c r="BF215" s="198">
        <f>IF(N215="snížená",J215,0)</f>
        <v>0</v>
      </c>
      <c r="BG215" s="198">
        <f>IF(N215="zákl. přenesená",J215,0)</f>
        <v>0</v>
      </c>
      <c r="BH215" s="198">
        <f>IF(N215="sníž. přenesená",J215,0)</f>
        <v>0</v>
      </c>
      <c r="BI215" s="198">
        <f>IF(N215="nulová",J215,0)</f>
        <v>0</v>
      </c>
      <c r="BJ215" s="17" t="s">
        <v>82</v>
      </c>
      <c r="BK215" s="198">
        <f>ROUND(I215*H215,2)</f>
        <v>0</v>
      </c>
      <c r="BL215" s="17" t="s">
        <v>129</v>
      </c>
      <c r="BM215" s="197" t="s">
        <v>328</v>
      </c>
    </row>
    <row r="216" spans="2:65" s="11" customFormat="1" ht="22.9" customHeight="1">
      <c r="B216" s="170"/>
      <c r="C216" s="171"/>
      <c r="D216" s="172" t="s">
        <v>76</v>
      </c>
      <c r="E216" s="184" t="s">
        <v>84</v>
      </c>
      <c r="F216" s="184" t="s">
        <v>329</v>
      </c>
      <c r="G216" s="171"/>
      <c r="H216" s="171"/>
      <c r="I216" s="174"/>
      <c r="J216" s="185">
        <f>BK216</f>
        <v>0</v>
      </c>
      <c r="K216" s="171"/>
      <c r="L216" s="176"/>
      <c r="M216" s="177"/>
      <c r="N216" s="178"/>
      <c r="O216" s="178"/>
      <c r="P216" s="179">
        <f>SUM(P217:P228)</f>
        <v>0</v>
      </c>
      <c r="Q216" s="178"/>
      <c r="R216" s="179">
        <f>SUM(R217:R228)</f>
        <v>42.358825000000003</v>
      </c>
      <c r="S216" s="178"/>
      <c r="T216" s="180">
        <f>SUM(T217:T228)</f>
        <v>0</v>
      </c>
      <c r="AR216" s="181" t="s">
        <v>82</v>
      </c>
      <c r="AT216" s="182" t="s">
        <v>76</v>
      </c>
      <c r="AU216" s="182" t="s">
        <v>82</v>
      </c>
      <c r="AY216" s="181" t="s">
        <v>123</v>
      </c>
      <c r="BK216" s="183">
        <f>SUM(BK217:BK228)</f>
        <v>0</v>
      </c>
    </row>
    <row r="217" spans="2:65" s="1" customFormat="1" ht="24" customHeight="1">
      <c r="B217" s="34"/>
      <c r="C217" s="186" t="s">
        <v>330</v>
      </c>
      <c r="D217" s="186" t="s">
        <v>125</v>
      </c>
      <c r="E217" s="187" t="s">
        <v>331</v>
      </c>
      <c r="F217" s="188" t="s">
        <v>332</v>
      </c>
      <c r="G217" s="189" t="s">
        <v>220</v>
      </c>
      <c r="H217" s="190">
        <v>35</v>
      </c>
      <c r="I217" s="191"/>
      <c r="J217" s="192">
        <f>ROUND(I217*H217,2)</f>
        <v>0</v>
      </c>
      <c r="K217" s="188" t="s">
        <v>135</v>
      </c>
      <c r="L217" s="38"/>
      <c r="M217" s="193" t="s">
        <v>1</v>
      </c>
      <c r="N217" s="194" t="s">
        <v>42</v>
      </c>
      <c r="O217" s="66"/>
      <c r="P217" s="195">
        <f>O217*H217</f>
        <v>0</v>
      </c>
      <c r="Q217" s="195">
        <v>0</v>
      </c>
      <c r="R217" s="195">
        <f>Q217*H217</f>
        <v>0</v>
      </c>
      <c r="S217" s="195">
        <v>0</v>
      </c>
      <c r="T217" s="196">
        <f>S217*H217</f>
        <v>0</v>
      </c>
      <c r="AR217" s="197" t="s">
        <v>129</v>
      </c>
      <c r="AT217" s="197" t="s">
        <v>125</v>
      </c>
      <c r="AU217" s="197" t="s">
        <v>84</v>
      </c>
      <c r="AY217" s="17" t="s">
        <v>123</v>
      </c>
      <c r="BE217" s="198">
        <f>IF(N217="základní",J217,0)</f>
        <v>0</v>
      </c>
      <c r="BF217" s="198">
        <f>IF(N217="snížená",J217,0)</f>
        <v>0</v>
      </c>
      <c r="BG217" s="198">
        <f>IF(N217="zákl. přenesená",J217,0)</f>
        <v>0</v>
      </c>
      <c r="BH217" s="198">
        <f>IF(N217="sníž. přenesená",J217,0)</f>
        <v>0</v>
      </c>
      <c r="BI217" s="198">
        <f>IF(N217="nulová",J217,0)</f>
        <v>0</v>
      </c>
      <c r="BJ217" s="17" t="s">
        <v>82</v>
      </c>
      <c r="BK217" s="198">
        <f>ROUND(I217*H217,2)</f>
        <v>0</v>
      </c>
      <c r="BL217" s="17" t="s">
        <v>129</v>
      </c>
      <c r="BM217" s="197" t="s">
        <v>333</v>
      </c>
    </row>
    <row r="218" spans="2:65" s="12" customFormat="1" ht="11.25">
      <c r="B218" s="199"/>
      <c r="C218" s="200"/>
      <c r="D218" s="201" t="s">
        <v>131</v>
      </c>
      <c r="E218" s="202" t="s">
        <v>1</v>
      </c>
      <c r="F218" s="203" t="s">
        <v>334</v>
      </c>
      <c r="G218" s="200"/>
      <c r="H218" s="204">
        <v>35</v>
      </c>
      <c r="I218" s="205"/>
      <c r="J218" s="200"/>
      <c r="K218" s="200"/>
      <c r="L218" s="206"/>
      <c r="M218" s="207"/>
      <c r="N218" s="208"/>
      <c r="O218" s="208"/>
      <c r="P218" s="208"/>
      <c r="Q218" s="208"/>
      <c r="R218" s="208"/>
      <c r="S218" s="208"/>
      <c r="T218" s="209"/>
      <c r="AT218" s="210" t="s">
        <v>131</v>
      </c>
      <c r="AU218" s="210" t="s">
        <v>84</v>
      </c>
      <c r="AV218" s="12" t="s">
        <v>84</v>
      </c>
      <c r="AW218" s="12" t="s">
        <v>33</v>
      </c>
      <c r="AX218" s="12" t="s">
        <v>82</v>
      </c>
      <c r="AY218" s="210" t="s">
        <v>123</v>
      </c>
    </row>
    <row r="219" spans="2:65" s="1" customFormat="1" ht="24" customHeight="1">
      <c r="B219" s="34"/>
      <c r="C219" s="186" t="s">
        <v>335</v>
      </c>
      <c r="D219" s="186" t="s">
        <v>125</v>
      </c>
      <c r="E219" s="187" t="s">
        <v>336</v>
      </c>
      <c r="F219" s="188" t="s">
        <v>337</v>
      </c>
      <c r="G219" s="189" t="s">
        <v>128</v>
      </c>
      <c r="H219" s="190">
        <v>325</v>
      </c>
      <c r="I219" s="191"/>
      <c r="J219" s="192">
        <f>ROUND(I219*H219,2)</f>
        <v>0</v>
      </c>
      <c r="K219" s="188" t="s">
        <v>135</v>
      </c>
      <c r="L219" s="38"/>
      <c r="M219" s="193" t="s">
        <v>1</v>
      </c>
      <c r="N219" s="194" t="s">
        <v>42</v>
      </c>
      <c r="O219" s="66"/>
      <c r="P219" s="195">
        <f>O219*H219</f>
        <v>0</v>
      </c>
      <c r="Q219" s="195">
        <v>1.7000000000000001E-4</v>
      </c>
      <c r="R219" s="195">
        <f>Q219*H219</f>
        <v>5.5250000000000007E-2</v>
      </c>
      <c r="S219" s="195">
        <v>0</v>
      </c>
      <c r="T219" s="196">
        <f>S219*H219</f>
        <v>0</v>
      </c>
      <c r="AR219" s="197" t="s">
        <v>129</v>
      </c>
      <c r="AT219" s="197" t="s">
        <v>125</v>
      </c>
      <c r="AU219" s="197" t="s">
        <v>84</v>
      </c>
      <c r="AY219" s="17" t="s">
        <v>123</v>
      </c>
      <c r="BE219" s="198">
        <f>IF(N219="základní",J219,0)</f>
        <v>0</v>
      </c>
      <c r="BF219" s="198">
        <f>IF(N219="snížená",J219,0)</f>
        <v>0</v>
      </c>
      <c r="BG219" s="198">
        <f>IF(N219="zákl. přenesená",J219,0)</f>
        <v>0</v>
      </c>
      <c r="BH219" s="198">
        <f>IF(N219="sníž. přenesená",J219,0)</f>
        <v>0</v>
      </c>
      <c r="BI219" s="198">
        <f>IF(N219="nulová",J219,0)</f>
        <v>0</v>
      </c>
      <c r="BJ219" s="17" t="s">
        <v>82</v>
      </c>
      <c r="BK219" s="198">
        <f>ROUND(I219*H219,2)</f>
        <v>0</v>
      </c>
      <c r="BL219" s="17" t="s">
        <v>129</v>
      </c>
      <c r="BM219" s="197" t="s">
        <v>338</v>
      </c>
    </row>
    <row r="220" spans="2:65" s="12" customFormat="1" ht="11.25">
      <c r="B220" s="199"/>
      <c r="C220" s="200"/>
      <c r="D220" s="201" t="s">
        <v>131</v>
      </c>
      <c r="E220" s="202" t="s">
        <v>1</v>
      </c>
      <c r="F220" s="203" t="s">
        <v>339</v>
      </c>
      <c r="G220" s="200"/>
      <c r="H220" s="204">
        <v>325</v>
      </c>
      <c r="I220" s="205"/>
      <c r="J220" s="200"/>
      <c r="K220" s="200"/>
      <c r="L220" s="206"/>
      <c r="M220" s="207"/>
      <c r="N220" s="208"/>
      <c r="O220" s="208"/>
      <c r="P220" s="208"/>
      <c r="Q220" s="208"/>
      <c r="R220" s="208"/>
      <c r="S220" s="208"/>
      <c r="T220" s="209"/>
      <c r="AT220" s="210" t="s">
        <v>131</v>
      </c>
      <c r="AU220" s="210" t="s">
        <v>84</v>
      </c>
      <c r="AV220" s="12" t="s">
        <v>84</v>
      </c>
      <c r="AW220" s="12" t="s">
        <v>33</v>
      </c>
      <c r="AX220" s="12" t="s">
        <v>82</v>
      </c>
      <c r="AY220" s="210" t="s">
        <v>123</v>
      </c>
    </row>
    <row r="221" spans="2:65" s="1" customFormat="1" ht="24" customHeight="1">
      <c r="B221" s="34"/>
      <c r="C221" s="222" t="s">
        <v>340</v>
      </c>
      <c r="D221" s="222" t="s">
        <v>289</v>
      </c>
      <c r="E221" s="223" t="s">
        <v>341</v>
      </c>
      <c r="F221" s="224" t="s">
        <v>342</v>
      </c>
      <c r="G221" s="225" t="s">
        <v>128</v>
      </c>
      <c r="H221" s="226">
        <v>331.5</v>
      </c>
      <c r="I221" s="227"/>
      <c r="J221" s="228">
        <f>ROUND(I221*H221,2)</f>
        <v>0</v>
      </c>
      <c r="K221" s="224" t="s">
        <v>135</v>
      </c>
      <c r="L221" s="229"/>
      <c r="M221" s="230" t="s">
        <v>1</v>
      </c>
      <c r="N221" s="231" t="s">
        <v>42</v>
      </c>
      <c r="O221" s="66"/>
      <c r="P221" s="195">
        <f>O221*H221</f>
        <v>0</v>
      </c>
      <c r="Q221" s="195">
        <v>2.9999999999999997E-4</v>
      </c>
      <c r="R221" s="195">
        <f>Q221*H221</f>
        <v>9.9449999999999997E-2</v>
      </c>
      <c r="S221" s="195">
        <v>0</v>
      </c>
      <c r="T221" s="196">
        <f>S221*H221</f>
        <v>0</v>
      </c>
      <c r="AR221" s="197" t="s">
        <v>164</v>
      </c>
      <c r="AT221" s="197" t="s">
        <v>289</v>
      </c>
      <c r="AU221" s="197" t="s">
        <v>84</v>
      </c>
      <c r="AY221" s="17" t="s">
        <v>123</v>
      </c>
      <c r="BE221" s="198">
        <f>IF(N221="základní",J221,0)</f>
        <v>0</v>
      </c>
      <c r="BF221" s="198">
        <f>IF(N221="snížená",J221,0)</f>
        <v>0</v>
      </c>
      <c r="BG221" s="198">
        <f>IF(N221="zákl. přenesená",J221,0)</f>
        <v>0</v>
      </c>
      <c r="BH221" s="198">
        <f>IF(N221="sníž. přenesená",J221,0)</f>
        <v>0</v>
      </c>
      <c r="BI221" s="198">
        <f>IF(N221="nulová",J221,0)</f>
        <v>0</v>
      </c>
      <c r="BJ221" s="17" t="s">
        <v>82</v>
      </c>
      <c r="BK221" s="198">
        <f>ROUND(I221*H221,2)</f>
        <v>0</v>
      </c>
      <c r="BL221" s="17" t="s">
        <v>129</v>
      </c>
      <c r="BM221" s="197" t="s">
        <v>343</v>
      </c>
    </row>
    <row r="222" spans="2:65" s="12" customFormat="1" ht="11.25">
      <c r="B222" s="199"/>
      <c r="C222" s="200"/>
      <c r="D222" s="201" t="s">
        <v>131</v>
      </c>
      <c r="E222" s="200"/>
      <c r="F222" s="203" t="s">
        <v>344</v>
      </c>
      <c r="G222" s="200"/>
      <c r="H222" s="204">
        <v>331.5</v>
      </c>
      <c r="I222" s="205"/>
      <c r="J222" s="200"/>
      <c r="K222" s="200"/>
      <c r="L222" s="206"/>
      <c r="M222" s="207"/>
      <c r="N222" s="208"/>
      <c r="O222" s="208"/>
      <c r="P222" s="208"/>
      <c r="Q222" s="208"/>
      <c r="R222" s="208"/>
      <c r="S222" s="208"/>
      <c r="T222" s="209"/>
      <c r="AT222" s="210" t="s">
        <v>131</v>
      </c>
      <c r="AU222" s="210" t="s">
        <v>84</v>
      </c>
      <c r="AV222" s="12" t="s">
        <v>84</v>
      </c>
      <c r="AW222" s="12" t="s">
        <v>4</v>
      </c>
      <c r="AX222" s="12" t="s">
        <v>82</v>
      </c>
      <c r="AY222" s="210" t="s">
        <v>123</v>
      </c>
    </row>
    <row r="223" spans="2:65" s="1" customFormat="1" ht="24" customHeight="1">
      <c r="B223" s="34"/>
      <c r="C223" s="186" t="s">
        <v>345</v>
      </c>
      <c r="D223" s="186" t="s">
        <v>125</v>
      </c>
      <c r="E223" s="187" t="s">
        <v>346</v>
      </c>
      <c r="F223" s="188" t="s">
        <v>347</v>
      </c>
      <c r="G223" s="189" t="s">
        <v>209</v>
      </c>
      <c r="H223" s="190">
        <v>41</v>
      </c>
      <c r="I223" s="191"/>
      <c r="J223" s="192">
        <f>ROUND(I223*H223,2)</f>
        <v>0</v>
      </c>
      <c r="K223" s="188" t="s">
        <v>135</v>
      </c>
      <c r="L223" s="38"/>
      <c r="M223" s="193" t="s">
        <v>1</v>
      </c>
      <c r="N223" s="194" t="s">
        <v>42</v>
      </c>
      <c r="O223" s="66"/>
      <c r="P223" s="195">
        <f>O223*H223</f>
        <v>0</v>
      </c>
      <c r="Q223" s="195">
        <v>0.22656999999999999</v>
      </c>
      <c r="R223" s="195">
        <f>Q223*H223</f>
        <v>9.2893699999999999</v>
      </c>
      <c r="S223" s="195">
        <v>0</v>
      </c>
      <c r="T223" s="196">
        <f>S223*H223</f>
        <v>0</v>
      </c>
      <c r="AR223" s="197" t="s">
        <v>129</v>
      </c>
      <c r="AT223" s="197" t="s">
        <v>125</v>
      </c>
      <c r="AU223" s="197" t="s">
        <v>84</v>
      </c>
      <c r="AY223" s="17" t="s">
        <v>123</v>
      </c>
      <c r="BE223" s="198">
        <f>IF(N223="základní",J223,0)</f>
        <v>0</v>
      </c>
      <c r="BF223" s="198">
        <f>IF(N223="snížená",J223,0)</f>
        <v>0</v>
      </c>
      <c r="BG223" s="198">
        <f>IF(N223="zákl. přenesená",J223,0)</f>
        <v>0</v>
      </c>
      <c r="BH223" s="198">
        <f>IF(N223="sníž. přenesená",J223,0)</f>
        <v>0</v>
      </c>
      <c r="BI223" s="198">
        <f>IF(N223="nulová",J223,0)</f>
        <v>0</v>
      </c>
      <c r="BJ223" s="17" t="s">
        <v>82</v>
      </c>
      <c r="BK223" s="198">
        <f>ROUND(I223*H223,2)</f>
        <v>0</v>
      </c>
      <c r="BL223" s="17" t="s">
        <v>129</v>
      </c>
      <c r="BM223" s="197" t="s">
        <v>348</v>
      </c>
    </row>
    <row r="224" spans="2:65" s="1" customFormat="1" ht="24" customHeight="1">
      <c r="B224" s="34"/>
      <c r="C224" s="186" t="s">
        <v>349</v>
      </c>
      <c r="D224" s="186" t="s">
        <v>125</v>
      </c>
      <c r="E224" s="187" t="s">
        <v>350</v>
      </c>
      <c r="F224" s="188" t="s">
        <v>351</v>
      </c>
      <c r="G224" s="189" t="s">
        <v>209</v>
      </c>
      <c r="H224" s="190">
        <v>142</v>
      </c>
      <c r="I224" s="191"/>
      <c r="J224" s="192">
        <f>ROUND(I224*H224,2)</f>
        <v>0</v>
      </c>
      <c r="K224" s="188" t="s">
        <v>135</v>
      </c>
      <c r="L224" s="38"/>
      <c r="M224" s="193" t="s">
        <v>1</v>
      </c>
      <c r="N224" s="194" t="s">
        <v>42</v>
      </c>
      <c r="O224" s="66"/>
      <c r="P224" s="195">
        <f>O224*H224</f>
        <v>0</v>
      </c>
      <c r="Q224" s="195">
        <v>0.23058000000000001</v>
      </c>
      <c r="R224" s="195">
        <f>Q224*H224</f>
        <v>32.742359999999998</v>
      </c>
      <c r="S224" s="195">
        <v>0</v>
      </c>
      <c r="T224" s="196">
        <f>S224*H224</f>
        <v>0</v>
      </c>
      <c r="AR224" s="197" t="s">
        <v>129</v>
      </c>
      <c r="AT224" s="197" t="s">
        <v>125</v>
      </c>
      <c r="AU224" s="197" t="s">
        <v>84</v>
      </c>
      <c r="AY224" s="17" t="s">
        <v>123</v>
      </c>
      <c r="BE224" s="198">
        <f>IF(N224="základní",J224,0)</f>
        <v>0</v>
      </c>
      <c r="BF224" s="198">
        <f>IF(N224="snížená",J224,0)</f>
        <v>0</v>
      </c>
      <c r="BG224" s="198">
        <f>IF(N224="zákl. přenesená",J224,0)</f>
        <v>0</v>
      </c>
      <c r="BH224" s="198">
        <f>IF(N224="sníž. přenesená",J224,0)</f>
        <v>0</v>
      </c>
      <c r="BI224" s="198">
        <f>IF(N224="nulová",J224,0)</f>
        <v>0</v>
      </c>
      <c r="BJ224" s="17" t="s">
        <v>82</v>
      </c>
      <c r="BK224" s="198">
        <f>ROUND(I224*H224,2)</f>
        <v>0</v>
      </c>
      <c r="BL224" s="17" t="s">
        <v>129</v>
      </c>
      <c r="BM224" s="197" t="s">
        <v>352</v>
      </c>
    </row>
    <row r="225" spans="2:65" s="1" customFormat="1" ht="24" customHeight="1">
      <c r="B225" s="34"/>
      <c r="C225" s="186" t="s">
        <v>353</v>
      </c>
      <c r="D225" s="186" t="s">
        <v>125</v>
      </c>
      <c r="E225" s="187" t="s">
        <v>354</v>
      </c>
      <c r="F225" s="188" t="s">
        <v>355</v>
      </c>
      <c r="G225" s="189" t="s">
        <v>128</v>
      </c>
      <c r="H225" s="190">
        <v>255.4</v>
      </c>
      <c r="I225" s="191"/>
      <c r="J225" s="192">
        <f>ROUND(I225*H225,2)</f>
        <v>0</v>
      </c>
      <c r="K225" s="188" t="s">
        <v>135</v>
      </c>
      <c r="L225" s="38"/>
      <c r="M225" s="193" t="s">
        <v>1</v>
      </c>
      <c r="N225" s="194" t="s">
        <v>42</v>
      </c>
      <c r="O225" s="66"/>
      <c r="P225" s="195">
        <f>O225*H225</f>
        <v>0</v>
      </c>
      <c r="Q225" s="195">
        <v>1E-4</v>
      </c>
      <c r="R225" s="195">
        <f>Q225*H225</f>
        <v>2.554E-2</v>
      </c>
      <c r="S225" s="195">
        <v>0</v>
      </c>
      <c r="T225" s="196">
        <f>S225*H225</f>
        <v>0</v>
      </c>
      <c r="AR225" s="197" t="s">
        <v>129</v>
      </c>
      <c r="AT225" s="197" t="s">
        <v>125</v>
      </c>
      <c r="AU225" s="197" t="s">
        <v>84</v>
      </c>
      <c r="AY225" s="17" t="s">
        <v>123</v>
      </c>
      <c r="BE225" s="198">
        <f>IF(N225="základní",J225,0)</f>
        <v>0</v>
      </c>
      <c r="BF225" s="198">
        <f>IF(N225="snížená",J225,0)</f>
        <v>0</v>
      </c>
      <c r="BG225" s="198">
        <f>IF(N225="zákl. přenesená",J225,0)</f>
        <v>0</v>
      </c>
      <c r="BH225" s="198">
        <f>IF(N225="sníž. přenesená",J225,0)</f>
        <v>0</v>
      </c>
      <c r="BI225" s="198">
        <f>IF(N225="nulová",J225,0)</f>
        <v>0</v>
      </c>
      <c r="BJ225" s="17" t="s">
        <v>82</v>
      </c>
      <c r="BK225" s="198">
        <f>ROUND(I225*H225,2)</f>
        <v>0</v>
      </c>
      <c r="BL225" s="17" t="s">
        <v>129</v>
      </c>
      <c r="BM225" s="197" t="s">
        <v>356</v>
      </c>
    </row>
    <row r="226" spans="2:65" s="12" customFormat="1" ht="11.25">
      <c r="B226" s="199"/>
      <c r="C226" s="200"/>
      <c r="D226" s="201" t="s">
        <v>131</v>
      </c>
      <c r="E226" s="202" t="s">
        <v>1</v>
      </c>
      <c r="F226" s="203" t="s">
        <v>357</v>
      </c>
      <c r="G226" s="200"/>
      <c r="H226" s="204">
        <v>255.4</v>
      </c>
      <c r="I226" s="205"/>
      <c r="J226" s="200"/>
      <c r="K226" s="200"/>
      <c r="L226" s="206"/>
      <c r="M226" s="207"/>
      <c r="N226" s="208"/>
      <c r="O226" s="208"/>
      <c r="P226" s="208"/>
      <c r="Q226" s="208"/>
      <c r="R226" s="208"/>
      <c r="S226" s="208"/>
      <c r="T226" s="209"/>
      <c r="AT226" s="210" t="s">
        <v>131</v>
      </c>
      <c r="AU226" s="210" t="s">
        <v>84</v>
      </c>
      <c r="AV226" s="12" t="s">
        <v>84</v>
      </c>
      <c r="AW226" s="12" t="s">
        <v>33</v>
      </c>
      <c r="AX226" s="12" t="s">
        <v>82</v>
      </c>
      <c r="AY226" s="210" t="s">
        <v>123</v>
      </c>
    </row>
    <row r="227" spans="2:65" s="1" customFormat="1" ht="24" customHeight="1">
      <c r="B227" s="34"/>
      <c r="C227" s="222" t="s">
        <v>358</v>
      </c>
      <c r="D227" s="222" t="s">
        <v>289</v>
      </c>
      <c r="E227" s="223" t="s">
        <v>359</v>
      </c>
      <c r="F227" s="224" t="s">
        <v>360</v>
      </c>
      <c r="G227" s="225" t="s">
        <v>128</v>
      </c>
      <c r="H227" s="226">
        <v>293.70999999999998</v>
      </c>
      <c r="I227" s="227"/>
      <c r="J227" s="228">
        <f>ROUND(I227*H227,2)</f>
        <v>0</v>
      </c>
      <c r="K227" s="224" t="s">
        <v>135</v>
      </c>
      <c r="L227" s="229"/>
      <c r="M227" s="230" t="s">
        <v>1</v>
      </c>
      <c r="N227" s="231" t="s">
        <v>42</v>
      </c>
      <c r="O227" s="66"/>
      <c r="P227" s="195">
        <f>O227*H227</f>
        <v>0</v>
      </c>
      <c r="Q227" s="195">
        <v>5.0000000000000001E-4</v>
      </c>
      <c r="R227" s="195">
        <f>Q227*H227</f>
        <v>0.14685499999999999</v>
      </c>
      <c r="S227" s="195">
        <v>0</v>
      </c>
      <c r="T227" s="196">
        <f>S227*H227</f>
        <v>0</v>
      </c>
      <c r="AR227" s="197" t="s">
        <v>164</v>
      </c>
      <c r="AT227" s="197" t="s">
        <v>289</v>
      </c>
      <c r="AU227" s="197" t="s">
        <v>84</v>
      </c>
      <c r="AY227" s="17" t="s">
        <v>123</v>
      </c>
      <c r="BE227" s="198">
        <f>IF(N227="základní",J227,0)</f>
        <v>0</v>
      </c>
      <c r="BF227" s="198">
        <f>IF(N227="snížená",J227,0)</f>
        <v>0</v>
      </c>
      <c r="BG227" s="198">
        <f>IF(N227="zákl. přenesená",J227,0)</f>
        <v>0</v>
      </c>
      <c r="BH227" s="198">
        <f>IF(N227="sníž. přenesená",J227,0)</f>
        <v>0</v>
      </c>
      <c r="BI227" s="198">
        <f>IF(N227="nulová",J227,0)</f>
        <v>0</v>
      </c>
      <c r="BJ227" s="17" t="s">
        <v>82</v>
      </c>
      <c r="BK227" s="198">
        <f>ROUND(I227*H227,2)</f>
        <v>0</v>
      </c>
      <c r="BL227" s="17" t="s">
        <v>129</v>
      </c>
      <c r="BM227" s="197" t="s">
        <v>361</v>
      </c>
    </row>
    <row r="228" spans="2:65" s="12" customFormat="1" ht="11.25">
      <c r="B228" s="199"/>
      <c r="C228" s="200"/>
      <c r="D228" s="201" t="s">
        <v>131</v>
      </c>
      <c r="E228" s="200"/>
      <c r="F228" s="203" t="s">
        <v>362</v>
      </c>
      <c r="G228" s="200"/>
      <c r="H228" s="204">
        <v>293.70999999999998</v>
      </c>
      <c r="I228" s="205"/>
      <c r="J228" s="200"/>
      <c r="K228" s="200"/>
      <c r="L228" s="206"/>
      <c r="M228" s="207"/>
      <c r="N228" s="208"/>
      <c r="O228" s="208"/>
      <c r="P228" s="208"/>
      <c r="Q228" s="208"/>
      <c r="R228" s="208"/>
      <c r="S228" s="208"/>
      <c r="T228" s="209"/>
      <c r="AT228" s="210" t="s">
        <v>131</v>
      </c>
      <c r="AU228" s="210" t="s">
        <v>84</v>
      </c>
      <c r="AV228" s="12" t="s">
        <v>84</v>
      </c>
      <c r="AW228" s="12" t="s">
        <v>4</v>
      </c>
      <c r="AX228" s="12" t="s">
        <v>82</v>
      </c>
      <c r="AY228" s="210" t="s">
        <v>123</v>
      </c>
    </row>
    <row r="229" spans="2:65" s="11" customFormat="1" ht="22.9" customHeight="1">
      <c r="B229" s="170"/>
      <c r="C229" s="171"/>
      <c r="D229" s="172" t="s">
        <v>76</v>
      </c>
      <c r="E229" s="184" t="s">
        <v>129</v>
      </c>
      <c r="F229" s="184" t="s">
        <v>363</v>
      </c>
      <c r="G229" s="171"/>
      <c r="H229" s="171"/>
      <c r="I229" s="174"/>
      <c r="J229" s="185">
        <f>BK229</f>
        <v>0</v>
      </c>
      <c r="K229" s="171"/>
      <c r="L229" s="176"/>
      <c r="M229" s="177"/>
      <c r="N229" s="178"/>
      <c r="O229" s="178"/>
      <c r="P229" s="179">
        <f>SUM(P230:P233)</f>
        <v>0</v>
      </c>
      <c r="Q229" s="178"/>
      <c r="R229" s="179">
        <f>SUM(R230:R233)</f>
        <v>0.85607500000000003</v>
      </c>
      <c r="S229" s="178"/>
      <c r="T229" s="180">
        <f>SUM(T230:T233)</f>
        <v>0</v>
      </c>
      <c r="AR229" s="181" t="s">
        <v>82</v>
      </c>
      <c r="AT229" s="182" t="s">
        <v>76</v>
      </c>
      <c r="AU229" s="182" t="s">
        <v>82</v>
      </c>
      <c r="AY229" s="181" t="s">
        <v>123</v>
      </c>
      <c r="BK229" s="183">
        <f>SUM(BK230:BK233)</f>
        <v>0</v>
      </c>
    </row>
    <row r="230" spans="2:65" s="1" customFormat="1" ht="24" customHeight="1">
      <c r="B230" s="34"/>
      <c r="C230" s="186" t="s">
        <v>364</v>
      </c>
      <c r="D230" s="186" t="s">
        <v>125</v>
      </c>
      <c r="E230" s="187" t="s">
        <v>365</v>
      </c>
      <c r="F230" s="188" t="s">
        <v>366</v>
      </c>
      <c r="G230" s="189" t="s">
        <v>128</v>
      </c>
      <c r="H230" s="190">
        <v>2.5</v>
      </c>
      <c r="I230" s="191"/>
      <c r="J230" s="192">
        <f>ROUND(I230*H230,2)</f>
        <v>0</v>
      </c>
      <c r="K230" s="188" t="s">
        <v>135</v>
      </c>
      <c r="L230" s="38"/>
      <c r="M230" s="193" t="s">
        <v>1</v>
      </c>
      <c r="N230" s="194" t="s">
        <v>42</v>
      </c>
      <c r="O230" s="66"/>
      <c r="P230" s="195">
        <f>O230*H230</f>
        <v>0</v>
      </c>
      <c r="Q230" s="195">
        <v>0.18051</v>
      </c>
      <c r="R230" s="195">
        <f>Q230*H230</f>
        <v>0.45127499999999998</v>
      </c>
      <c r="S230" s="195">
        <v>0</v>
      </c>
      <c r="T230" s="196">
        <f>S230*H230</f>
        <v>0</v>
      </c>
      <c r="AR230" s="197" t="s">
        <v>129</v>
      </c>
      <c r="AT230" s="197" t="s">
        <v>125</v>
      </c>
      <c r="AU230" s="197" t="s">
        <v>84</v>
      </c>
      <c r="AY230" s="17" t="s">
        <v>123</v>
      </c>
      <c r="BE230" s="198">
        <f>IF(N230="základní",J230,0)</f>
        <v>0</v>
      </c>
      <c r="BF230" s="198">
        <f>IF(N230="snížená",J230,0)</f>
        <v>0</v>
      </c>
      <c r="BG230" s="198">
        <f>IF(N230="zákl. přenesená",J230,0)</f>
        <v>0</v>
      </c>
      <c r="BH230" s="198">
        <f>IF(N230="sníž. přenesená",J230,0)</f>
        <v>0</v>
      </c>
      <c r="BI230" s="198">
        <f>IF(N230="nulová",J230,0)</f>
        <v>0</v>
      </c>
      <c r="BJ230" s="17" t="s">
        <v>82</v>
      </c>
      <c r="BK230" s="198">
        <f>ROUND(I230*H230,2)</f>
        <v>0</v>
      </c>
      <c r="BL230" s="17" t="s">
        <v>129</v>
      </c>
      <c r="BM230" s="197" t="s">
        <v>367</v>
      </c>
    </row>
    <row r="231" spans="2:65" s="12" customFormat="1" ht="11.25">
      <c r="B231" s="199"/>
      <c r="C231" s="200"/>
      <c r="D231" s="201" t="s">
        <v>131</v>
      </c>
      <c r="E231" s="202" t="s">
        <v>1</v>
      </c>
      <c r="F231" s="203" t="s">
        <v>368</v>
      </c>
      <c r="G231" s="200"/>
      <c r="H231" s="204">
        <v>2.5</v>
      </c>
      <c r="I231" s="205"/>
      <c r="J231" s="200"/>
      <c r="K231" s="200"/>
      <c r="L231" s="206"/>
      <c r="M231" s="207"/>
      <c r="N231" s="208"/>
      <c r="O231" s="208"/>
      <c r="P231" s="208"/>
      <c r="Q231" s="208"/>
      <c r="R231" s="208"/>
      <c r="S231" s="208"/>
      <c r="T231" s="209"/>
      <c r="AT231" s="210" t="s">
        <v>131</v>
      </c>
      <c r="AU231" s="210" t="s">
        <v>84</v>
      </c>
      <c r="AV231" s="12" t="s">
        <v>84</v>
      </c>
      <c r="AW231" s="12" t="s">
        <v>33</v>
      </c>
      <c r="AX231" s="12" t="s">
        <v>82</v>
      </c>
      <c r="AY231" s="210" t="s">
        <v>123</v>
      </c>
    </row>
    <row r="232" spans="2:65" s="1" customFormat="1" ht="24" customHeight="1">
      <c r="B232" s="34"/>
      <c r="C232" s="186" t="s">
        <v>369</v>
      </c>
      <c r="D232" s="186" t="s">
        <v>125</v>
      </c>
      <c r="E232" s="187" t="s">
        <v>370</v>
      </c>
      <c r="F232" s="188" t="s">
        <v>371</v>
      </c>
      <c r="G232" s="189" t="s">
        <v>128</v>
      </c>
      <c r="H232" s="190">
        <v>2.5</v>
      </c>
      <c r="I232" s="191"/>
      <c r="J232" s="192">
        <f>ROUND(I232*H232,2)</f>
        <v>0</v>
      </c>
      <c r="K232" s="188" t="s">
        <v>135</v>
      </c>
      <c r="L232" s="38"/>
      <c r="M232" s="193" t="s">
        <v>1</v>
      </c>
      <c r="N232" s="194" t="s">
        <v>42</v>
      </c>
      <c r="O232" s="66"/>
      <c r="P232" s="195">
        <f>O232*H232</f>
        <v>0</v>
      </c>
      <c r="Q232" s="195">
        <v>0.16192000000000001</v>
      </c>
      <c r="R232" s="195">
        <f>Q232*H232</f>
        <v>0.40480000000000005</v>
      </c>
      <c r="S232" s="195">
        <v>0</v>
      </c>
      <c r="T232" s="196">
        <f>S232*H232</f>
        <v>0</v>
      </c>
      <c r="AR232" s="197" t="s">
        <v>129</v>
      </c>
      <c r="AT232" s="197" t="s">
        <v>125</v>
      </c>
      <c r="AU232" s="197" t="s">
        <v>84</v>
      </c>
      <c r="AY232" s="17" t="s">
        <v>123</v>
      </c>
      <c r="BE232" s="198">
        <f>IF(N232="základní",J232,0)</f>
        <v>0</v>
      </c>
      <c r="BF232" s="198">
        <f>IF(N232="snížená",J232,0)</f>
        <v>0</v>
      </c>
      <c r="BG232" s="198">
        <f>IF(N232="zákl. přenesená",J232,0)</f>
        <v>0</v>
      </c>
      <c r="BH232" s="198">
        <f>IF(N232="sníž. přenesená",J232,0)</f>
        <v>0</v>
      </c>
      <c r="BI232" s="198">
        <f>IF(N232="nulová",J232,0)</f>
        <v>0</v>
      </c>
      <c r="BJ232" s="17" t="s">
        <v>82</v>
      </c>
      <c r="BK232" s="198">
        <f>ROUND(I232*H232,2)</f>
        <v>0</v>
      </c>
      <c r="BL232" s="17" t="s">
        <v>129</v>
      </c>
      <c r="BM232" s="197" t="s">
        <v>372</v>
      </c>
    </row>
    <row r="233" spans="2:65" s="12" customFormat="1" ht="11.25">
      <c r="B233" s="199"/>
      <c r="C233" s="200"/>
      <c r="D233" s="201" t="s">
        <v>131</v>
      </c>
      <c r="E233" s="202" t="s">
        <v>1</v>
      </c>
      <c r="F233" s="203" t="s">
        <v>368</v>
      </c>
      <c r="G233" s="200"/>
      <c r="H233" s="204">
        <v>2.5</v>
      </c>
      <c r="I233" s="205"/>
      <c r="J233" s="200"/>
      <c r="K233" s="200"/>
      <c r="L233" s="206"/>
      <c r="M233" s="207"/>
      <c r="N233" s="208"/>
      <c r="O233" s="208"/>
      <c r="P233" s="208"/>
      <c r="Q233" s="208"/>
      <c r="R233" s="208"/>
      <c r="S233" s="208"/>
      <c r="T233" s="209"/>
      <c r="AT233" s="210" t="s">
        <v>131</v>
      </c>
      <c r="AU233" s="210" t="s">
        <v>84</v>
      </c>
      <c r="AV233" s="12" t="s">
        <v>84</v>
      </c>
      <c r="AW233" s="12" t="s">
        <v>33</v>
      </c>
      <c r="AX233" s="12" t="s">
        <v>82</v>
      </c>
      <c r="AY233" s="210" t="s">
        <v>123</v>
      </c>
    </row>
    <row r="234" spans="2:65" s="11" customFormat="1" ht="22.9" customHeight="1">
      <c r="B234" s="170"/>
      <c r="C234" s="171"/>
      <c r="D234" s="172" t="s">
        <v>76</v>
      </c>
      <c r="E234" s="184" t="s">
        <v>149</v>
      </c>
      <c r="F234" s="184" t="s">
        <v>373</v>
      </c>
      <c r="G234" s="171"/>
      <c r="H234" s="171"/>
      <c r="I234" s="174"/>
      <c r="J234" s="185">
        <f>BK234</f>
        <v>0</v>
      </c>
      <c r="K234" s="171"/>
      <c r="L234" s="176"/>
      <c r="M234" s="177"/>
      <c r="N234" s="178"/>
      <c r="O234" s="178"/>
      <c r="P234" s="179">
        <f>SUM(P235:P306)</f>
        <v>0</v>
      </c>
      <c r="Q234" s="178"/>
      <c r="R234" s="179">
        <f>SUM(R235:R306)</f>
        <v>264.11640499999999</v>
      </c>
      <c r="S234" s="178"/>
      <c r="T234" s="180">
        <f>SUM(T235:T306)</f>
        <v>0</v>
      </c>
      <c r="AR234" s="181" t="s">
        <v>82</v>
      </c>
      <c r="AT234" s="182" t="s">
        <v>76</v>
      </c>
      <c r="AU234" s="182" t="s">
        <v>82</v>
      </c>
      <c r="AY234" s="181" t="s">
        <v>123</v>
      </c>
      <c r="BK234" s="183">
        <f>SUM(BK235:BK306)</f>
        <v>0</v>
      </c>
    </row>
    <row r="235" spans="2:65" s="1" customFormat="1" ht="16.5" customHeight="1">
      <c r="B235" s="34"/>
      <c r="C235" s="186" t="s">
        <v>374</v>
      </c>
      <c r="D235" s="186" t="s">
        <v>125</v>
      </c>
      <c r="E235" s="187" t="s">
        <v>375</v>
      </c>
      <c r="F235" s="188" t="s">
        <v>376</v>
      </c>
      <c r="G235" s="189" t="s">
        <v>128</v>
      </c>
      <c r="H235" s="190">
        <v>1037.5</v>
      </c>
      <c r="I235" s="191"/>
      <c r="J235" s="192">
        <f>ROUND(I235*H235,2)</f>
        <v>0</v>
      </c>
      <c r="K235" s="188" t="s">
        <v>135</v>
      </c>
      <c r="L235" s="38"/>
      <c r="M235" s="193" t="s">
        <v>1</v>
      </c>
      <c r="N235" s="194" t="s">
        <v>42</v>
      </c>
      <c r="O235" s="66"/>
      <c r="P235" s="195">
        <f>O235*H235</f>
        <v>0</v>
      </c>
      <c r="Q235" s="195">
        <v>0</v>
      </c>
      <c r="R235" s="195">
        <f>Q235*H235</f>
        <v>0</v>
      </c>
      <c r="S235" s="195">
        <v>0</v>
      </c>
      <c r="T235" s="196">
        <f>S235*H235</f>
        <v>0</v>
      </c>
      <c r="AR235" s="197" t="s">
        <v>129</v>
      </c>
      <c r="AT235" s="197" t="s">
        <v>125</v>
      </c>
      <c r="AU235" s="197" t="s">
        <v>84</v>
      </c>
      <c r="AY235" s="17" t="s">
        <v>123</v>
      </c>
      <c r="BE235" s="198">
        <f>IF(N235="základní",J235,0)</f>
        <v>0</v>
      </c>
      <c r="BF235" s="198">
        <f>IF(N235="snížená",J235,0)</f>
        <v>0</v>
      </c>
      <c r="BG235" s="198">
        <f>IF(N235="zákl. přenesená",J235,0)</f>
        <v>0</v>
      </c>
      <c r="BH235" s="198">
        <f>IF(N235="sníž. přenesená",J235,0)</f>
        <v>0</v>
      </c>
      <c r="BI235" s="198">
        <f>IF(N235="nulová",J235,0)</f>
        <v>0</v>
      </c>
      <c r="BJ235" s="17" t="s">
        <v>82</v>
      </c>
      <c r="BK235" s="198">
        <f>ROUND(I235*H235,2)</f>
        <v>0</v>
      </c>
      <c r="BL235" s="17" t="s">
        <v>129</v>
      </c>
      <c r="BM235" s="197" t="s">
        <v>377</v>
      </c>
    </row>
    <row r="236" spans="2:65" s="12" customFormat="1" ht="11.25">
      <c r="B236" s="199"/>
      <c r="C236" s="200"/>
      <c r="D236" s="201" t="s">
        <v>131</v>
      </c>
      <c r="E236" s="202" t="s">
        <v>1</v>
      </c>
      <c r="F236" s="203" t="s">
        <v>283</v>
      </c>
      <c r="G236" s="200"/>
      <c r="H236" s="204">
        <v>29</v>
      </c>
      <c r="I236" s="205"/>
      <c r="J236" s="200"/>
      <c r="K236" s="200"/>
      <c r="L236" s="206"/>
      <c r="M236" s="207"/>
      <c r="N236" s="208"/>
      <c r="O236" s="208"/>
      <c r="P236" s="208"/>
      <c r="Q236" s="208"/>
      <c r="R236" s="208"/>
      <c r="S236" s="208"/>
      <c r="T236" s="209"/>
      <c r="AT236" s="210" t="s">
        <v>131</v>
      </c>
      <c r="AU236" s="210" t="s">
        <v>84</v>
      </c>
      <c r="AV236" s="12" t="s">
        <v>84</v>
      </c>
      <c r="AW236" s="12" t="s">
        <v>33</v>
      </c>
      <c r="AX236" s="12" t="s">
        <v>77</v>
      </c>
      <c r="AY236" s="210" t="s">
        <v>123</v>
      </c>
    </row>
    <row r="237" spans="2:65" s="12" customFormat="1" ht="11.25">
      <c r="B237" s="199"/>
      <c r="C237" s="200"/>
      <c r="D237" s="201" t="s">
        <v>131</v>
      </c>
      <c r="E237" s="202" t="s">
        <v>1</v>
      </c>
      <c r="F237" s="203" t="s">
        <v>299</v>
      </c>
      <c r="G237" s="200"/>
      <c r="H237" s="204">
        <v>1008.5</v>
      </c>
      <c r="I237" s="205"/>
      <c r="J237" s="200"/>
      <c r="K237" s="200"/>
      <c r="L237" s="206"/>
      <c r="M237" s="207"/>
      <c r="N237" s="208"/>
      <c r="O237" s="208"/>
      <c r="P237" s="208"/>
      <c r="Q237" s="208"/>
      <c r="R237" s="208"/>
      <c r="S237" s="208"/>
      <c r="T237" s="209"/>
      <c r="AT237" s="210" t="s">
        <v>131</v>
      </c>
      <c r="AU237" s="210" t="s">
        <v>84</v>
      </c>
      <c r="AV237" s="12" t="s">
        <v>84</v>
      </c>
      <c r="AW237" s="12" t="s">
        <v>33</v>
      </c>
      <c r="AX237" s="12" t="s">
        <v>77</v>
      </c>
      <c r="AY237" s="210" t="s">
        <v>123</v>
      </c>
    </row>
    <row r="238" spans="2:65" s="13" customFormat="1" ht="11.25">
      <c r="B238" s="211"/>
      <c r="C238" s="212"/>
      <c r="D238" s="201" t="s">
        <v>131</v>
      </c>
      <c r="E238" s="213" t="s">
        <v>1</v>
      </c>
      <c r="F238" s="214" t="s">
        <v>139</v>
      </c>
      <c r="G238" s="212"/>
      <c r="H238" s="215">
        <v>1037.5</v>
      </c>
      <c r="I238" s="216"/>
      <c r="J238" s="212"/>
      <c r="K238" s="212"/>
      <c r="L238" s="217"/>
      <c r="M238" s="218"/>
      <c r="N238" s="219"/>
      <c r="O238" s="219"/>
      <c r="P238" s="219"/>
      <c r="Q238" s="219"/>
      <c r="R238" s="219"/>
      <c r="S238" s="219"/>
      <c r="T238" s="220"/>
      <c r="AT238" s="221" t="s">
        <v>131</v>
      </c>
      <c r="AU238" s="221" t="s">
        <v>84</v>
      </c>
      <c r="AV238" s="13" t="s">
        <v>129</v>
      </c>
      <c r="AW238" s="13" t="s">
        <v>33</v>
      </c>
      <c r="AX238" s="13" t="s">
        <v>82</v>
      </c>
      <c r="AY238" s="221" t="s">
        <v>123</v>
      </c>
    </row>
    <row r="239" spans="2:65" s="1" customFormat="1" ht="16.5" customHeight="1">
      <c r="B239" s="34"/>
      <c r="C239" s="186" t="s">
        <v>378</v>
      </c>
      <c r="D239" s="186" t="s">
        <v>125</v>
      </c>
      <c r="E239" s="187" t="s">
        <v>379</v>
      </c>
      <c r="F239" s="188" t="s">
        <v>380</v>
      </c>
      <c r="G239" s="189" t="s">
        <v>128</v>
      </c>
      <c r="H239" s="190">
        <v>683</v>
      </c>
      <c r="I239" s="191"/>
      <c r="J239" s="192">
        <f>ROUND(I239*H239,2)</f>
        <v>0</v>
      </c>
      <c r="K239" s="188" t="s">
        <v>135</v>
      </c>
      <c r="L239" s="38"/>
      <c r="M239" s="193" t="s">
        <v>1</v>
      </c>
      <c r="N239" s="194" t="s">
        <v>42</v>
      </c>
      <c r="O239" s="66"/>
      <c r="P239" s="195">
        <f>O239*H239</f>
        <v>0</v>
      </c>
      <c r="Q239" s="195">
        <v>0</v>
      </c>
      <c r="R239" s="195">
        <f>Q239*H239</f>
        <v>0</v>
      </c>
      <c r="S239" s="195">
        <v>0</v>
      </c>
      <c r="T239" s="196">
        <f>S239*H239</f>
        <v>0</v>
      </c>
      <c r="AR239" s="197" t="s">
        <v>129</v>
      </c>
      <c r="AT239" s="197" t="s">
        <v>125</v>
      </c>
      <c r="AU239" s="197" t="s">
        <v>84</v>
      </c>
      <c r="AY239" s="17" t="s">
        <v>123</v>
      </c>
      <c r="BE239" s="198">
        <f>IF(N239="základní",J239,0)</f>
        <v>0</v>
      </c>
      <c r="BF239" s="198">
        <f>IF(N239="snížená",J239,0)</f>
        <v>0</v>
      </c>
      <c r="BG239" s="198">
        <f>IF(N239="zákl. přenesená",J239,0)</f>
        <v>0</v>
      </c>
      <c r="BH239" s="198">
        <f>IF(N239="sníž. přenesená",J239,0)</f>
        <v>0</v>
      </c>
      <c r="BI239" s="198">
        <f>IF(N239="nulová",J239,0)</f>
        <v>0</v>
      </c>
      <c r="BJ239" s="17" t="s">
        <v>82</v>
      </c>
      <c r="BK239" s="198">
        <f>ROUND(I239*H239,2)</f>
        <v>0</v>
      </c>
      <c r="BL239" s="17" t="s">
        <v>129</v>
      </c>
      <c r="BM239" s="197" t="s">
        <v>381</v>
      </c>
    </row>
    <row r="240" spans="2:65" s="12" customFormat="1" ht="11.25">
      <c r="B240" s="199"/>
      <c r="C240" s="200"/>
      <c r="D240" s="201" t="s">
        <v>131</v>
      </c>
      <c r="E240" s="202" t="s">
        <v>1</v>
      </c>
      <c r="F240" s="203" t="s">
        <v>300</v>
      </c>
      <c r="G240" s="200"/>
      <c r="H240" s="204">
        <v>207</v>
      </c>
      <c r="I240" s="205"/>
      <c r="J240" s="200"/>
      <c r="K240" s="200"/>
      <c r="L240" s="206"/>
      <c r="M240" s="207"/>
      <c r="N240" s="208"/>
      <c r="O240" s="208"/>
      <c r="P240" s="208"/>
      <c r="Q240" s="208"/>
      <c r="R240" s="208"/>
      <c r="S240" s="208"/>
      <c r="T240" s="209"/>
      <c r="AT240" s="210" t="s">
        <v>131</v>
      </c>
      <c r="AU240" s="210" t="s">
        <v>84</v>
      </c>
      <c r="AV240" s="12" t="s">
        <v>84</v>
      </c>
      <c r="AW240" s="12" t="s">
        <v>33</v>
      </c>
      <c r="AX240" s="12" t="s">
        <v>77</v>
      </c>
      <c r="AY240" s="210" t="s">
        <v>123</v>
      </c>
    </row>
    <row r="241" spans="2:65" s="12" customFormat="1" ht="11.25">
      <c r="B241" s="199"/>
      <c r="C241" s="200"/>
      <c r="D241" s="201" t="s">
        <v>131</v>
      </c>
      <c r="E241" s="202" t="s">
        <v>1</v>
      </c>
      <c r="F241" s="203" t="s">
        <v>301</v>
      </c>
      <c r="G241" s="200"/>
      <c r="H241" s="204">
        <v>104</v>
      </c>
      <c r="I241" s="205"/>
      <c r="J241" s="200"/>
      <c r="K241" s="200"/>
      <c r="L241" s="206"/>
      <c r="M241" s="207"/>
      <c r="N241" s="208"/>
      <c r="O241" s="208"/>
      <c r="P241" s="208"/>
      <c r="Q241" s="208"/>
      <c r="R241" s="208"/>
      <c r="S241" s="208"/>
      <c r="T241" s="209"/>
      <c r="AT241" s="210" t="s">
        <v>131</v>
      </c>
      <c r="AU241" s="210" t="s">
        <v>84</v>
      </c>
      <c r="AV241" s="12" t="s">
        <v>84</v>
      </c>
      <c r="AW241" s="12" t="s">
        <v>33</v>
      </c>
      <c r="AX241" s="12" t="s">
        <v>77</v>
      </c>
      <c r="AY241" s="210" t="s">
        <v>123</v>
      </c>
    </row>
    <row r="242" spans="2:65" s="12" customFormat="1" ht="11.25">
      <c r="B242" s="199"/>
      <c r="C242" s="200"/>
      <c r="D242" s="201" t="s">
        <v>131</v>
      </c>
      <c r="E242" s="202" t="s">
        <v>1</v>
      </c>
      <c r="F242" s="203" t="s">
        <v>302</v>
      </c>
      <c r="G242" s="200"/>
      <c r="H242" s="204">
        <v>372</v>
      </c>
      <c r="I242" s="205"/>
      <c r="J242" s="200"/>
      <c r="K242" s="200"/>
      <c r="L242" s="206"/>
      <c r="M242" s="207"/>
      <c r="N242" s="208"/>
      <c r="O242" s="208"/>
      <c r="P242" s="208"/>
      <c r="Q242" s="208"/>
      <c r="R242" s="208"/>
      <c r="S242" s="208"/>
      <c r="T242" s="209"/>
      <c r="AT242" s="210" t="s">
        <v>131</v>
      </c>
      <c r="AU242" s="210" t="s">
        <v>84</v>
      </c>
      <c r="AV242" s="12" t="s">
        <v>84</v>
      </c>
      <c r="AW242" s="12" t="s">
        <v>33</v>
      </c>
      <c r="AX242" s="12" t="s">
        <v>77</v>
      </c>
      <c r="AY242" s="210" t="s">
        <v>123</v>
      </c>
    </row>
    <row r="243" spans="2:65" s="13" customFormat="1" ht="11.25">
      <c r="B243" s="211"/>
      <c r="C243" s="212"/>
      <c r="D243" s="201" t="s">
        <v>131</v>
      </c>
      <c r="E243" s="213" t="s">
        <v>1</v>
      </c>
      <c r="F243" s="214" t="s">
        <v>139</v>
      </c>
      <c r="G243" s="212"/>
      <c r="H243" s="215">
        <v>683</v>
      </c>
      <c r="I243" s="216"/>
      <c r="J243" s="212"/>
      <c r="K243" s="212"/>
      <c r="L243" s="217"/>
      <c r="M243" s="218"/>
      <c r="N243" s="219"/>
      <c r="O243" s="219"/>
      <c r="P243" s="219"/>
      <c r="Q243" s="219"/>
      <c r="R243" s="219"/>
      <c r="S243" s="219"/>
      <c r="T243" s="220"/>
      <c r="AT243" s="221" t="s">
        <v>131</v>
      </c>
      <c r="AU243" s="221" t="s">
        <v>84</v>
      </c>
      <c r="AV243" s="13" t="s">
        <v>129</v>
      </c>
      <c r="AW243" s="13" t="s">
        <v>33</v>
      </c>
      <c r="AX243" s="13" t="s">
        <v>82</v>
      </c>
      <c r="AY243" s="221" t="s">
        <v>123</v>
      </c>
    </row>
    <row r="244" spans="2:65" s="1" customFormat="1" ht="24" customHeight="1">
      <c r="B244" s="34"/>
      <c r="C244" s="186" t="s">
        <v>382</v>
      </c>
      <c r="D244" s="186" t="s">
        <v>125</v>
      </c>
      <c r="E244" s="187" t="s">
        <v>383</v>
      </c>
      <c r="F244" s="188" t="s">
        <v>384</v>
      </c>
      <c r="G244" s="189" t="s">
        <v>128</v>
      </c>
      <c r="H244" s="190">
        <v>1008.5</v>
      </c>
      <c r="I244" s="191"/>
      <c r="J244" s="192">
        <f>ROUND(I244*H244,2)</f>
        <v>0</v>
      </c>
      <c r="K244" s="188" t="s">
        <v>135</v>
      </c>
      <c r="L244" s="38"/>
      <c r="M244" s="193" t="s">
        <v>1</v>
      </c>
      <c r="N244" s="194" t="s">
        <v>42</v>
      </c>
      <c r="O244" s="66"/>
      <c r="P244" s="195">
        <f>O244*H244</f>
        <v>0</v>
      </c>
      <c r="Q244" s="195">
        <v>0</v>
      </c>
      <c r="R244" s="195">
        <f>Q244*H244</f>
        <v>0</v>
      </c>
      <c r="S244" s="195">
        <v>0</v>
      </c>
      <c r="T244" s="196">
        <f>S244*H244</f>
        <v>0</v>
      </c>
      <c r="AR244" s="197" t="s">
        <v>129</v>
      </c>
      <c r="AT244" s="197" t="s">
        <v>125</v>
      </c>
      <c r="AU244" s="197" t="s">
        <v>84</v>
      </c>
      <c r="AY244" s="17" t="s">
        <v>123</v>
      </c>
      <c r="BE244" s="198">
        <f>IF(N244="základní",J244,0)</f>
        <v>0</v>
      </c>
      <c r="BF244" s="198">
        <f>IF(N244="snížená",J244,0)</f>
        <v>0</v>
      </c>
      <c r="BG244" s="198">
        <f>IF(N244="zákl. přenesená",J244,0)</f>
        <v>0</v>
      </c>
      <c r="BH244" s="198">
        <f>IF(N244="sníž. přenesená",J244,0)</f>
        <v>0</v>
      </c>
      <c r="BI244" s="198">
        <f>IF(N244="nulová",J244,0)</f>
        <v>0</v>
      </c>
      <c r="BJ244" s="17" t="s">
        <v>82</v>
      </c>
      <c r="BK244" s="198">
        <f>ROUND(I244*H244,2)</f>
        <v>0</v>
      </c>
      <c r="BL244" s="17" t="s">
        <v>129</v>
      </c>
      <c r="BM244" s="197" t="s">
        <v>385</v>
      </c>
    </row>
    <row r="245" spans="2:65" s="12" customFormat="1" ht="11.25">
      <c r="B245" s="199"/>
      <c r="C245" s="200"/>
      <c r="D245" s="201" t="s">
        <v>131</v>
      </c>
      <c r="E245" s="202" t="s">
        <v>1</v>
      </c>
      <c r="F245" s="203" t="s">
        <v>299</v>
      </c>
      <c r="G245" s="200"/>
      <c r="H245" s="204">
        <v>1008.5</v>
      </c>
      <c r="I245" s="205"/>
      <c r="J245" s="200"/>
      <c r="K245" s="200"/>
      <c r="L245" s="206"/>
      <c r="M245" s="207"/>
      <c r="N245" s="208"/>
      <c r="O245" s="208"/>
      <c r="P245" s="208"/>
      <c r="Q245" s="208"/>
      <c r="R245" s="208"/>
      <c r="S245" s="208"/>
      <c r="T245" s="209"/>
      <c r="AT245" s="210" t="s">
        <v>131</v>
      </c>
      <c r="AU245" s="210" t="s">
        <v>84</v>
      </c>
      <c r="AV245" s="12" t="s">
        <v>84</v>
      </c>
      <c r="AW245" s="12" t="s">
        <v>33</v>
      </c>
      <c r="AX245" s="12" t="s">
        <v>82</v>
      </c>
      <c r="AY245" s="210" t="s">
        <v>123</v>
      </c>
    </row>
    <row r="246" spans="2:65" s="1" customFormat="1" ht="24" customHeight="1">
      <c r="B246" s="34"/>
      <c r="C246" s="186" t="s">
        <v>386</v>
      </c>
      <c r="D246" s="186" t="s">
        <v>125</v>
      </c>
      <c r="E246" s="187" t="s">
        <v>387</v>
      </c>
      <c r="F246" s="188" t="s">
        <v>388</v>
      </c>
      <c r="G246" s="189" t="s">
        <v>128</v>
      </c>
      <c r="H246" s="190">
        <v>8.9</v>
      </c>
      <c r="I246" s="191"/>
      <c r="J246" s="192">
        <f>ROUND(I246*H246,2)</f>
        <v>0</v>
      </c>
      <c r="K246" s="188" t="s">
        <v>1</v>
      </c>
      <c r="L246" s="38"/>
      <c r="M246" s="193" t="s">
        <v>1</v>
      </c>
      <c r="N246" s="194" t="s">
        <v>42</v>
      </c>
      <c r="O246" s="66"/>
      <c r="P246" s="195">
        <f>O246*H246</f>
        <v>0</v>
      </c>
      <c r="Q246" s="195">
        <v>0.13188</v>
      </c>
      <c r="R246" s="195">
        <f>Q246*H246</f>
        <v>1.173732</v>
      </c>
      <c r="S246" s="195">
        <v>0</v>
      </c>
      <c r="T246" s="196">
        <f>S246*H246</f>
        <v>0</v>
      </c>
      <c r="AR246" s="197" t="s">
        <v>129</v>
      </c>
      <c r="AT246" s="197" t="s">
        <v>125</v>
      </c>
      <c r="AU246" s="197" t="s">
        <v>84</v>
      </c>
      <c r="AY246" s="17" t="s">
        <v>123</v>
      </c>
      <c r="BE246" s="198">
        <f>IF(N246="základní",J246,0)</f>
        <v>0</v>
      </c>
      <c r="BF246" s="198">
        <f>IF(N246="snížená",J246,0)</f>
        <v>0</v>
      </c>
      <c r="BG246" s="198">
        <f>IF(N246="zákl. přenesená",J246,0)</f>
        <v>0</v>
      </c>
      <c r="BH246" s="198">
        <f>IF(N246="sníž. přenesená",J246,0)</f>
        <v>0</v>
      </c>
      <c r="BI246" s="198">
        <f>IF(N246="nulová",J246,0)</f>
        <v>0</v>
      </c>
      <c r="BJ246" s="17" t="s">
        <v>82</v>
      </c>
      <c r="BK246" s="198">
        <f>ROUND(I246*H246,2)</f>
        <v>0</v>
      </c>
      <c r="BL246" s="17" t="s">
        <v>129</v>
      </c>
      <c r="BM246" s="197" t="s">
        <v>389</v>
      </c>
    </row>
    <row r="247" spans="2:65" s="12" customFormat="1" ht="11.25">
      <c r="B247" s="199"/>
      <c r="C247" s="200"/>
      <c r="D247" s="201" t="s">
        <v>131</v>
      </c>
      <c r="E247" s="202" t="s">
        <v>1</v>
      </c>
      <c r="F247" s="203" t="s">
        <v>197</v>
      </c>
      <c r="G247" s="200"/>
      <c r="H247" s="204">
        <v>2.1</v>
      </c>
      <c r="I247" s="205"/>
      <c r="J247" s="200"/>
      <c r="K247" s="200"/>
      <c r="L247" s="206"/>
      <c r="M247" s="207"/>
      <c r="N247" s="208"/>
      <c r="O247" s="208"/>
      <c r="P247" s="208"/>
      <c r="Q247" s="208"/>
      <c r="R247" s="208"/>
      <c r="S247" s="208"/>
      <c r="T247" s="209"/>
      <c r="AT247" s="210" t="s">
        <v>131</v>
      </c>
      <c r="AU247" s="210" t="s">
        <v>84</v>
      </c>
      <c r="AV247" s="12" t="s">
        <v>84</v>
      </c>
      <c r="AW247" s="12" t="s">
        <v>33</v>
      </c>
      <c r="AX247" s="12" t="s">
        <v>77</v>
      </c>
      <c r="AY247" s="210" t="s">
        <v>123</v>
      </c>
    </row>
    <row r="248" spans="2:65" s="12" customFormat="1" ht="11.25">
      <c r="B248" s="199"/>
      <c r="C248" s="200"/>
      <c r="D248" s="201" t="s">
        <v>131</v>
      </c>
      <c r="E248" s="202" t="s">
        <v>1</v>
      </c>
      <c r="F248" s="203" t="s">
        <v>205</v>
      </c>
      <c r="G248" s="200"/>
      <c r="H248" s="204">
        <v>6.8</v>
      </c>
      <c r="I248" s="205"/>
      <c r="J248" s="200"/>
      <c r="K248" s="200"/>
      <c r="L248" s="206"/>
      <c r="M248" s="207"/>
      <c r="N248" s="208"/>
      <c r="O248" s="208"/>
      <c r="P248" s="208"/>
      <c r="Q248" s="208"/>
      <c r="R248" s="208"/>
      <c r="S248" s="208"/>
      <c r="T248" s="209"/>
      <c r="AT248" s="210" t="s">
        <v>131</v>
      </c>
      <c r="AU248" s="210" t="s">
        <v>84</v>
      </c>
      <c r="AV248" s="12" t="s">
        <v>84</v>
      </c>
      <c r="AW248" s="12" t="s">
        <v>33</v>
      </c>
      <c r="AX248" s="12" t="s">
        <v>77</v>
      </c>
      <c r="AY248" s="210" t="s">
        <v>123</v>
      </c>
    </row>
    <row r="249" spans="2:65" s="13" customFormat="1" ht="11.25">
      <c r="B249" s="211"/>
      <c r="C249" s="212"/>
      <c r="D249" s="201" t="s">
        <v>131</v>
      </c>
      <c r="E249" s="213" t="s">
        <v>1</v>
      </c>
      <c r="F249" s="214" t="s">
        <v>139</v>
      </c>
      <c r="G249" s="212"/>
      <c r="H249" s="215">
        <v>8.9</v>
      </c>
      <c r="I249" s="216"/>
      <c r="J249" s="212"/>
      <c r="K249" s="212"/>
      <c r="L249" s="217"/>
      <c r="M249" s="218"/>
      <c r="N249" s="219"/>
      <c r="O249" s="219"/>
      <c r="P249" s="219"/>
      <c r="Q249" s="219"/>
      <c r="R249" s="219"/>
      <c r="S249" s="219"/>
      <c r="T249" s="220"/>
      <c r="AT249" s="221" t="s">
        <v>131</v>
      </c>
      <c r="AU249" s="221" t="s">
        <v>84</v>
      </c>
      <c r="AV249" s="13" t="s">
        <v>129</v>
      </c>
      <c r="AW249" s="13" t="s">
        <v>33</v>
      </c>
      <c r="AX249" s="13" t="s">
        <v>82</v>
      </c>
      <c r="AY249" s="221" t="s">
        <v>123</v>
      </c>
    </row>
    <row r="250" spans="2:65" s="1" customFormat="1" ht="24" customHeight="1">
      <c r="B250" s="34"/>
      <c r="C250" s="186" t="s">
        <v>390</v>
      </c>
      <c r="D250" s="186" t="s">
        <v>125</v>
      </c>
      <c r="E250" s="187" t="s">
        <v>391</v>
      </c>
      <c r="F250" s="188" t="s">
        <v>392</v>
      </c>
      <c r="G250" s="189" t="s">
        <v>128</v>
      </c>
      <c r="H250" s="190">
        <v>1008.5</v>
      </c>
      <c r="I250" s="191"/>
      <c r="J250" s="192">
        <f>ROUND(I250*H250,2)</f>
        <v>0</v>
      </c>
      <c r="K250" s="188" t="s">
        <v>135</v>
      </c>
      <c r="L250" s="38"/>
      <c r="M250" s="193" t="s">
        <v>1</v>
      </c>
      <c r="N250" s="194" t="s">
        <v>42</v>
      </c>
      <c r="O250" s="66"/>
      <c r="P250" s="195">
        <f>O250*H250</f>
        <v>0</v>
      </c>
      <c r="Q250" s="195">
        <v>0</v>
      </c>
      <c r="R250" s="195">
        <f>Q250*H250</f>
        <v>0</v>
      </c>
      <c r="S250" s="195">
        <v>0</v>
      </c>
      <c r="T250" s="196">
        <f>S250*H250</f>
        <v>0</v>
      </c>
      <c r="AR250" s="197" t="s">
        <v>129</v>
      </c>
      <c r="AT250" s="197" t="s">
        <v>125</v>
      </c>
      <c r="AU250" s="197" t="s">
        <v>84</v>
      </c>
      <c r="AY250" s="17" t="s">
        <v>123</v>
      </c>
      <c r="BE250" s="198">
        <f>IF(N250="základní",J250,0)</f>
        <v>0</v>
      </c>
      <c r="BF250" s="198">
        <f>IF(N250="snížená",J250,0)</f>
        <v>0</v>
      </c>
      <c r="BG250" s="198">
        <f>IF(N250="zákl. přenesená",J250,0)</f>
        <v>0</v>
      </c>
      <c r="BH250" s="198">
        <f>IF(N250="sníž. přenesená",J250,0)</f>
        <v>0</v>
      </c>
      <c r="BI250" s="198">
        <f>IF(N250="nulová",J250,0)</f>
        <v>0</v>
      </c>
      <c r="BJ250" s="17" t="s">
        <v>82</v>
      </c>
      <c r="BK250" s="198">
        <f>ROUND(I250*H250,2)</f>
        <v>0</v>
      </c>
      <c r="BL250" s="17" t="s">
        <v>129</v>
      </c>
      <c r="BM250" s="197" t="s">
        <v>393</v>
      </c>
    </row>
    <row r="251" spans="2:65" s="12" customFormat="1" ht="11.25">
      <c r="B251" s="199"/>
      <c r="C251" s="200"/>
      <c r="D251" s="201" t="s">
        <v>131</v>
      </c>
      <c r="E251" s="202" t="s">
        <v>1</v>
      </c>
      <c r="F251" s="203" t="s">
        <v>299</v>
      </c>
      <c r="G251" s="200"/>
      <c r="H251" s="204">
        <v>1008.5</v>
      </c>
      <c r="I251" s="205"/>
      <c r="J251" s="200"/>
      <c r="K251" s="200"/>
      <c r="L251" s="206"/>
      <c r="M251" s="207"/>
      <c r="N251" s="208"/>
      <c r="O251" s="208"/>
      <c r="P251" s="208"/>
      <c r="Q251" s="208"/>
      <c r="R251" s="208"/>
      <c r="S251" s="208"/>
      <c r="T251" s="209"/>
      <c r="AT251" s="210" t="s">
        <v>131</v>
      </c>
      <c r="AU251" s="210" t="s">
        <v>84</v>
      </c>
      <c r="AV251" s="12" t="s">
        <v>84</v>
      </c>
      <c r="AW251" s="12" t="s">
        <v>33</v>
      </c>
      <c r="AX251" s="12" t="s">
        <v>82</v>
      </c>
      <c r="AY251" s="210" t="s">
        <v>123</v>
      </c>
    </row>
    <row r="252" spans="2:65" s="1" customFormat="1" ht="24" customHeight="1">
      <c r="B252" s="34"/>
      <c r="C252" s="186" t="s">
        <v>394</v>
      </c>
      <c r="D252" s="186" t="s">
        <v>125</v>
      </c>
      <c r="E252" s="187" t="s">
        <v>395</v>
      </c>
      <c r="F252" s="188" t="s">
        <v>396</v>
      </c>
      <c r="G252" s="189" t="s">
        <v>128</v>
      </c>
      <c r="H252" s="190">
        <v>2.1</v>
      </c>
      <c r="I252" s="191"/>
      <c r="J252" s="192">
        <f>ROUND(I252*H252,2)</f>
        <v>0</v>
      </c>
      <c r="K252" s="188" t="s">
        <v>1</v>
      </c>
      <c r="L252" s="38"/>
      <c r="M252" s="193" t="s">
        <v>1</v>
      </c>
      <c r="N252" s="194" t="s">
        <v>42</v>
      </c>
      <c r="O252" s="66"/>
      <c r="P252" s="195">
        <f>O252*H252</f>
        <v>0</v>
      </c>
      <c r="Q252" s="195">
        <v>0.30651</v>
      </c>
      <c r="R252" s="195">
        <f>Q252*H252</f>
        <v>0.64367099999999999</v>
      </c>
      <c r="S252" s="195">
        <v>0</v>
      </c>
      <c r="T252" s="196">
        <f>S252*H252</f>
        <v>0</v>
      </c>
      <c r="AR252" s="197" t="s">
        <v>129</v>
      </c>
      <c r="AT252" s="197" t="s">
        <v>125</v>
      </c>
      <c r="AU252" s="197" t="s">
        <v>84</v>
      </c>
      <c r="AY252" s="17" t="s">
        <v>123</v>
      </c>
      <c r="BE252" s="198">
        <f>IF(N252="základní",J252,0)</f>
        <v>0</v>
      </c>
      <c r="BF252" s="198">
        <f>IF(N252="snížená",J252,0)</f>
        <v>0</v>
      </c>
      <c r="BG252" s="198">
        <f>IF(N252="zákl. přenesená",J252,0)</f>
        <v>0</v>
      </c>
      <c r="BH252" s="198">
        <f>IF(N252="sníž. přenesená",J252,0)</f>
        <v>0</v>
      </c>
      <c r="BI252" s="198">
        <f>IF(N252="nulová",J252,0)</f>
        <v>0</v>
      </c>
      <c r="BJ252" s="17" t="s">
        <v>82</v>
      </c>
      <c r="BK252" s="198">
        <f>ROUND(I252*H252,2)</f>
        <v>0</v>
      </c>
      <c r="BL252" s="17" t="s">
        <v>129</v>
      </c>
      <c r="BM252" s="197" t="s">
        <v>397</v>
      </c>
    </row>
    <row r="253" spans="2:65" s="12" customFormat="1" ht="11.25">
      <c r="B253" s="199"/>
      <c r="C253" s="200"/>
      <c r="D253" s="201" t="s">
        <v>131</v>
      </c>
      <c r="E253" s="202" t="s">
        <v>1</v>
      </c>
      <c r="F253" s="203" t="s">
        <v>197</v>
      </c>
      <c r="G253" s="200"/>
      <c r="H253" s="204">
        <v>2.1</v>
      </c>
      <c r="I253" s="205"/>
      <c r="J253" s="200"/>
      <c r="K253" s="200"/>
      <c r="L253" s="206"/>
      <c r="M253" s="207"/>
      <c r="N253" s="208"/>
      <c r="O253" s="208"/>
      <c r="P253" s="208"/>
      <c r="Q253" s="208"/>
      <c r="R253" s="208"/>
      <c r="S253" s="208"/>
      <c r="T253" s="209"/>
      <c r="AT253" s="210" t="s">
        <v>131</v>
      </c>
      <c r="AU253" s="210" t="s">
        <v>84</v>
      </c>
      <c r="AV253" s="12" t="s">
        <v>84</v>
      </c>
      <c r="AW253" s="12" t="s">
        <v>33</v>
      </c>
      <c r="AX253" s="12" t="s">
        <v>82</v>
      </c>
      <c r="AY253" s="210" t="s">
        <v>123</v>
      </c>
    </row>
    <row r="254" spans="2:65" s="1" customFormat="1" ht="24" customHeight="1">
      <c r="B254" s="34"/>
      <c r="C254" s="186" t="s">
        <v>398</v>
      </c>
      <c r="D254" s="186" t="s">
        <v>125</v>
      </c>
      <c r="E254" s="187" t="s">
        <v>399</v>
      </c>
      <c r="F254" s="188" t="s">
        <v>400</v>
      </c>
      <c r="G254" s="189" t="s">
        <v>128</v>
      </c>
      <c r="H254" s="190">
        <v>181</v>
      </c>
      <c r="I254" s="191"/>
      <c r="J254" s="192">
        <f>ROUND(I254*H254,2)</f>
        <v>0</v>
      </c>
      <c r="K254" s="188" t="s">
        <v>135</v>
      </c>
      <c r="L254" s="38"/>
      <c r="M254" s="193" t="s">
        <v>1</v>
      </c>
      <c r="N254" s="194" t="s">
        <v>42</v>
      </c>
      <c r="O254" s="66"/>
      <c r="P254" s="195">
        <f>O254*H254</f>
        <v>0</v>
      </c>
      <c r="Q254" s="195">
        <v>0.40799999999999997</v>
      </c>
      <c r="R254" s="195">
        <f>Q254*H254</f>
        <v>73.847999999999999</v>
      </c>
      <c r="S254" s="195">
        <v>0</v>
      </c>
      <c r="T254" s="196">
        <f>S254*H254</f>
        <v>0</v>
      </c>
      <c r="AR254" s="197" t="s">
        <v>129</v>
      </c>
      <c r="AT254" s="197" t="s">
        <v>125</v>
      </c>
      <c r="AU254" s="197" t="s">
        <v>84</v>
      </c>
      <c r="AY254" s="17" t="s">
        <v>123</v>
      </c>
      <c r="BE254" s="198">
        <f>IF(N254="základní",J254,0)</f>
        <v>0</v>
      </c>
      <c r="BF254" s="198">
        <f>IF(N254="snížená",J254,0)</f>
        <v>0</v>
      </c>
      <c r="BG254" s="198">
        <f>IF(N254="zákl. přenesená",J254,0)</f>
        <v>0</v>
      </c>
      <c r="BH254" s="198">
        <f>IF(N254="sníž. přenesená",J254,0)</f>
        <v>0</v>
      </c>
      <c r="BI254" s="198">
        <f>IF(N254="nulová",J254,0)</f>
        <v>0</v>
      </c>
      <c r="BJ254" s="17" t="s">
        <v>82</v>
      </c>
      <c r="BK254" s="198">
        <f>ROUND(I254*H254,2)</f>
        <v>0</v>
      </c>
      <c r="BL254" s="17" t="s">
        <v>129</v>
      </c>
      <c r="BM254" s="197" t="s">
        <v>401</v>
      </c>
    </row>
    <row r="255" spans="2:65" s="12" customFormat="1" ht="11.25">
      <c r="B255" s="199"/>
      <c r="C255" s="200"/>
      <c r="D255" s="201" t="s">
        <v>131</v>
      </c>
      <c r="E255" s="202" t="s">
        <v>1</v>
      </c>
      <c r="F255" s="203" t="s">
        <v>402</v>
      </c>
      <c r="G255" s="200"/>
      <c r="H255" s="204">
        <v>181</v>
      </c>
      <c r="I255" s="205"/>
      <c r="J255" s="200"/>
      <c r="K255" s="200"/>
      <c r="L255" s="206"/>
      <c r="M255" s="207"/>
      <c r="N255" s="208"/>
      <c r="O255" s="208"/>
      <c r="P255" s="208"/>
      <c r="Q255" s="208"/>
      <c r="R255" s="208"/>
      <c r="S255" s="208"/>
      <c r="T255" s="209"/>
      <c r="AT255" s="210" t="s">
        <v>131</v>
      </c>
      <c r="AU255" s="210" t="s">
        <v>84</v>
      </c>
      <c r="AV255" s="12" t="s">
        <v>84</v>
      </c>
      <c r="AW255" s="12" t="s">
        <v>33</v>
      </c>
      <c r="AX255" s="12" t="s">
        <v>82</v>
      </c>
      <c r="AY255" s="210" t="s">
        <v>123</v>
      </c>
    </row>
    <row r="256" spans="2:65" s="1" customFormat="1" ht="24" customHeight="1">
      <c r="B256" s="34"/>
      <c r="C256" s="186" t="s">
        <v>403</v>
      </c>
      <c r="D256" s="186" t="s">
        <v>125</v>
      </c>
      <c r="E256" s="187" t="s">
        <v>404</v>
      </c>
      <c r="F256" s="188" t="s">
        <v>405</v>
      </c>
      <c r="G256" s="189" t="s">
        <v>128</v>
      </c>
      <c r="H256" s="190">
        <v>8.9</v>
      </c>
      <c r="I256" s="191"/>
      <c r="J256" s="192">
        <f>ROUND(I256*H256,2)</f>
        <v>0</v>
      </c>
      <c r="K256" s="188" t="s">
        <v>135</v>
      </c>
      <c r="L256" s="38"/>
      <c r="M256" s="193" t="s">
        <v>1</v>
      </c>
      <c r="N256" s="194" t="s">
        <v>42</v>
      </c>
      <c r="O256" s="66"/>
      <c r="P256" s="195">
        <f>O256*H256</f>
        <v>0</v>
      </c>
      <c r="Q256" s="195">
        <v>3.4000000000000002E-4</v>
      </c>
      <c r="R256" s="195">
        <f>Q256*H256</f>
        <v>3.0260000000000005E-3</v>
      </c>
      <c r="S256" s="195">
        <v>0</v>
      </c>
      <c r="T256" s="196">
        <f>S256*H256</f>
        <v>0</v>
      </c>
      <c r="AR256" s="197" t="s">
        <v>129</v>
      </c>
      <c r="AT256" s="197" t="s">
        <v>125</v>
      </c>
      <c r="AU256" s="197" t="s">
        <v>84</v>
      </c>
      <c r="AY256" s="17" t="s">
        <v>123</v>
      </c>
      <c r="BE256" s="198">
        <f>IF(N256="základní",J256,0)</f>
        <v>0</v>
      </c>
      <c r="BF256" s="198">
        <f>IF(N256="snížená",J256,0)</f>
        <v>0</v>
      </c>
      <c r="BG256" s="198">
        <f>IF(N256="zákl. přenesená",J256,0)</f>
        <v>0</v>
      </c>
      <c r="BH256" s="198">
        <f>IF(N256="sníž. přenesená",J256,0)</f>
        <v>0</v>
      </c>
      <c r="BI256" s="198">
        <f>IF(N256="nulová",J256,0)</f>
        <v>0</v>
      </c>
      <c r="BJ256" s="17" t="s">
        <v>82</v>
      </c>
      <c r="BK256" s="198">
        <f>ROUND(I256*H256,2)</f>
        <v>0</v>
      </c>
      <c r="BL256" s="17" t="s">
        <v>129</v>
      </c>
      <c r="BM256" s="197" t="s">
        <v>406</v>
      </c>
    </row>
    <row r="257" spans="2:65" s="12" customFormat="1" ht="11.25">
      <c r="B257" s="199"/>
      <c r="C257" s="200"/>
      <c r="D257" s="201" t="s">
        <v>131</v>
      </c>
      <c r="E257" s="202" t="s">
        <v>1</v>
      </c>
      <c r="F257" s="203" t="s">
        <v>197</v>
      </c>
      <c r="G257" s="200"/>
      <c r="H257" s="204">
        <v>2.1</v>
      </c>
      <c r="I257" s="205"/>
      <c r="J257" s="200"/>
      <c r="K257" s="200"/>
      <c r="L257" s="206"/>
      <c r="M257" s="207"/>
      <c r="N257" s="208"/>
      <c r="O257" s="208"/>
      <c r="P257" s="208"/>
      <c r="Q257" s="208"/>
      <c r="R257" s="208"/>
      <c r="S257" s="208"/>
      <c r="T257" s="209"/>
      <c r="AT257" s="210" t="s">
        <v>131</v>
      </c>
      <c r="AU257" s="210" t="s">
        <v>84</v>
      </c>
      <c r="AV257" s="12" t="s">
        <v>84</v>
      </c>
      <c r="AW257" s="12" t="s">
        <v>33</v>
      </c>
      <c r="AX257" s="12" t="s">
        <v>77</v>
      </c>
      <c r="AY257" s="210" t="s">
        <v>123</v>
      </c>
    </row>
    <row r="258" spans="2:65" s="12" customFormat="1" ht="11.25">
      <c r="B258" s="199"/>
      <c r="C258" s="200"/>
      <c r="D258" s="201" t="s">
        <v>131</v>
      </c>
      <c r="E258" s="202" t="s">
        <v>1</v>
      </c>
      <c r="F258" s="203" t="s">
        <v>205</v>
      </c>
      <c r="G258" s="200"/>
      <c r="H258" s="204">
        <v>6.8</v>
      </c>
      <c r="I258" s="205"/>
      <c r="J258" s="200"/>
      <c r="K258" s="200"/>
      <c r="L258" s="206"/>
      <c r="M258" s="207"/>
      <c r="N258" s="208"/>
      <c r="O258" s="208"/>
      <c r="P258" s="208"/>
      <c r="Q258" s="208"/>
      <c r="R258" s="208"/>
      <c r="S258" s="208"/>
      <c r="T258" s="209"/>
      <c r="AT258" s="210" t="s">
        <v>131</v>
      </c>
      <c r="AU258" s="210" t="s">
        <v>84</v>
      </c>
      <c r="AV258" s="12" t="s">
        <v>84</v>
      </c>
      <c r="AW258" s="12" t="s">
        <v>33</v>
      </c>
      <c r="AX258" s="12" t="s">
        <v>77</v>
      </c>
      <c r="AY258" s="210" t="s">
        <v>123</v>
      </c>
    </row>
    <row r="259" spans="2:65" s="13" customFormat="1" ht="11.25">
      <c r="B259" s="211"/>
      <c r="C259" s="212"/>
      <c r="D259" s="201" t="s">
        <v>131</v>
      </c>
      <c r="E259" s="213" t="s">
        <v>1</v>
      </c>
      <c r="F259" s="214" t="s">
        <v>139</v>
      </c>
      <c r="G259" s="212"/>
      <c r="H259" s="215">
        <v>8.9</v>
      </c>
      <c r="I259" s="216"/>
      <c r="J259" s="212"/>
      <c r="K259" s="212"/>
      <c r="L259" s="217"/>
      <c r="M259" s="218"/>
      <c r="N259" s="219"/>
      <c r="O259" s="219"/>
      <c r="P259" s="219"/>
      <c r="Q259" s="219"/>
      <c r="R259" s="219"/>
      <c r="S259" s="219"/>
      <c r="T259" s="220"/>
      <c r="AT259" s="221" t="s">
        <v>131</v>
      </c>
      <c r="AU259" s="221" t="s">
        <v>84</v>
      </c>
      <c r="AV259" s="13" t="s">
        <v>129</v>
      </c>
      <c r="AW259" s="13" t="s">
        <v>33</v>
      </c>
      <c r="AX259" s="13" t="s">
        <v>82</v>
      </c>
      <c r="AY259" s="221" t="s">
        <v>123</v>
      </c>
    </row>
    <row r="260" spans="2:65" s="1" customFormat="1" ht="24" customHeight="1">
      <c r="B260" s="34"/>
      <c r="C260" s="186" t="s">
        <v>407</v>
      </c>
      <c r="D260" s="186" t="s">
        <v>125</v>
      </c>
      <c r="E260" s="187" t="s">
        <v>408</v>
      </c>
      <c r="F260" s="188" t="s">
        <v>409</v>
      </c>
      <c r="G260" s="189" t="s">
        <v>128</v>
      </c>
      <c r="H260" s="190">
        <v>2.1</v>
      </c>
      <c r="I260" s="191"/>
      <c r="J260" s="192">
        <f>ROUND(I260*H260,2)</f>
        <v>0</v>
      </c>
      <c r="K260" s="188" t="s">
        <v>135</v>
      </c>
      <c r="L260" s="38"/>
      <c r="M260" s="193" t="s">
        <v>1</v>
      </c>
      <c r="N260" s="194" t="s">
        <v>42</v>
      </c>
      <c r="O260" s="66"/>
      <c r="P260" s="195">
        <f>O260*H260</f>
        <v>0</v>
      </c>
      <c r="Q260" s="195">
        <v>3.1E-4</v>
      </c>
      <c r="R260" s="195">
        <f>Q260*H260</f>
        <v>6.5099999999999999E-4</v>
      </c>
      <c r="S260" s="195">
        <v>0</v>
      </c>
      <c r="T260" s="196">
        <f>S260*H260</f>
        <v>0</v>
      </c>
      <c r="AR260" s="197" t="s">
        <v>129</v>
      </c>
      <c r="AT260" s="197" t="s">
        <v>125</v>
      </c>
      <c r="AU260" s="197" t="s">
        <v>84</v>
      </c>
      <c r="AY260" s="17" t="s">
        <v>123</v>
      </c>
      <c r="BE260" s="198">
        <f>IF(N260="základní",J260,0)</f>
        <v>0</v>
      </c>
      <c r="BF260" s="198">
        <f>IF(N260="snížená",J260,0)</f>
        <v>0</v>
      </c>
      <c r="BG260" s="198">
        <f>IF(N260="zákl. přenesená",J260,0)</f>
        <v>0</v>
      </c>
      <c r="BH260" s="198">
        <f>IF(N260="sníž. přenesená",J260,0)</f>
        <v>0</v>
      </c>
      <c r="BI260" s="198">
        <f>IF(N260="nulová",J260,0)</f>
        <v>0</v>
      </c>
      <c r="BJ260" s="17" t="s">
        <v>82</v>
      </c>
      <c r="BK260" s="198">
        <f>ROUND(I260*H260,2)</f>
        <v>0</v>
      </c>
      <c r="BL260" s="17" t="s">
        <v>129</v>
      </c>
      <c r="BM260" s="197" t="s">
        <v>410</v>
      </c>
    </row>
    <row r="261" spans="2:65" s="12" customFormat="1" ht="11.25">
      <c r="B261" s="199"/>
      <c r="C261" s="200"/>
      <c r="D261" s="201" t="s">
        <v>131</v>
      </c>
      <c r="E261" s="202" t="s">
        <v>1</v>
      </c>
      <c r="F261" s="203" t="s">
        <v>197</v>
      </c>
      <c r="G261" s="200"/>
      <c r="H261" s="204">
        <v>2.1</v>
      </c>
      <c r="I261" s="205"/>
      <c r="J261" s="200"/>
      <c r="K261" s="200"/>
      <c r="L261" s="206"/>
      <c r="M261" s="207"/>
      <c r="N261" s="208"/>
      <c r="O261" s="208"/>
      <c r="P261" s="208"/>
      <c r="Q261" s="208"/>
      <c r="R261" s="208"/>
      <c r="S261" s="208"/>
      <c r="T261" s="209"/>
      <c r="AT261" s="210" t="s">
        <v>131</v>
      </c>
      <c r="AU261" s="210" t="s">
        <v>84</v>
      </c>
      <c r="AV261" s="12" t="s">
        <v>84</v>
      </c>
      <c r="AW261" s="12" t="s">
        <v>33</v>
      </c>
      <c r="AX261" s="12" t="s">
        <v>82</v>
      </c>
      <c r="AY261" s="210" t="s">
        <v>123</v>
      </c>
    </row>
    <row r="262" spans="2:65" s="1" customFormat="1" ht="24" customHeight="1">
      <c r="B262" s="34"/>
      <c r="C262" s="186" t="s">
        <v>411</v>
      </c>
      <c r="D262" s="186" t="s">
        <v>125</v>
      </c>
      <c r="E262" s="187" t="s">
        <v>412</v>
      </c>
      <c r="F262" s="188" t="s">
        <v>413</v>
      </c>
      <c r="G262" s="189" t="s">
        <v>128</v>
      </c>
      <c r="H262" s="190">
        <v>1008.5</v>
      </c>
      <c r="I262" s="191"/>
      <c r="J262" s="192">
        <f>ROUND(I262*H262,2)</f>
        <v>0</v>
      </c>
      <c r="K262" s="188" t="s">
        <v>135</v>
      </c>
      <c r="L262" s="38"/>
      <c r="M262" s="193" t="s">
        <v>1</v>
      </c>
      <c r="N262" s="194" t="s">
        <v>42</v>
      </c>
      <c r="O262" s="66"/>
      <c r="P262" s="195">
        <f>O262*H262</f>
        <v>0</v>
      </c>
      <c r="Q262" s="195">
        <v>0</v>
      </c>
      <c r="R262" s="195">
        <f>Q262*H262</f>
        <v>0</v>
      </c>
      <c r="S262" s="195">
        <v>0</v>
      </c>
      <c r="T262" s="196">
        <f>S262*H262</f>
        <v>0</v>
      </c>
      <c r="AR262" s="197" t="s">
        <v>129</v>
      </c>
      <c r="AT262" s="197" t="s">
        <v>125</v>
      </c>
      <c r="AU262" s="197" t="s">
        <v>84</v>
      </c>
      <c r="AY262" s="17" t="s">
        <v>123</v>
      </c>
      <c r="BE262" s="198">
        <f>IF(N262="základní",J262,0)</f>
        <v>0</v>
      </c>
      <c r="BF262" s="198">
        <f>IF(N262="snížená",J262,0)</f>
        <v>0</v>
      </c>
      <c r="BG262" s="198">
        <f>IF(N262="zákl. přenesená",J262,0)</f>
        <v>0</v>
      </c>
      <c r="BH262" s="198">
        <f>IF(N262="sníž. přenesená",J262,0)</f>
        <v>0</v>
      </c>
      <c r="BI262" s="198">
        <f>IF(N262="nulová",J262,0)</f>
        <v>0</v>
      </c>
      <c r="BJ262" s="17" t="s">
        <v>82</v>
      </c>
      <c r="BK262" s="198">
        <f>ROUND(I262*H262,2)</f>
        <v>0</v>
      </c>
      <c r="BL262" s="17" t="s">
        <v>129</v>
      </c>
      <c r="BM262" s="197" t="s">
        <v>414</v>
      </c>
    </row>
    <row r="263" spans="2:65" s="12" customFormat="1" ht="11.25">
      <c r="B263" s="199"/>
      <c r="C263" s="200"/>
      <c r="D263" s="201" t="s">
        <v>131</v>
      </c>
      <c r="E263" s="202" t="s">
        <v>1</v>
      </c>
      <c r="F263" s="203" t="s">
        <v>299</v>
      </c>
      <c r="G263" s="200"/>
      <c r="H263" s="204">
        <v>1008.5</v>
      </c>
      <c r="I263" s="205"/>
      <c r="J263" s="200"/>
      <c r="K263" s="200"/>
      <c r="L263" s="206"/>
      <c r="M263" s="207"/>
      <c r="N263" s="208"/>
      <c r="O263" s="208"/>
      <c r="P263" s="208"/>
      <c r="Q263" s="208"/>
      <c r="R263" s="208"/>
      <c r="S263" s="208"/>
      <c r="T263" s="209"/>
      <c r="AT263" s="210" t="s">
        <v>131</v>
      </c>
      <c r="AU263" s="210" t="s">
        <v>84</v>
      </c>
      <c r="AV263" s="12" t="s">
        <v>84</v>
      </c>
      <c r="AW263" s="12" t="s">
        <v>33</v>
      </c>
      <c r="AX263" s="12" t="s">
        <v>82</v>
      </c>
      <c r="AY263" s="210" t="s">
        <v>123</v>
      </c>
    </row>
    <row r="264" spans="2:65" s="1" customFormat="1" ht="24" customHeight="1">
      <c r="B264" s="34"/>
      <c r="C264" s="186" t="s">
        <v>415</v>
      </c>
      <c r="D264" s="186" t="s">
        <v>125</v>
      </c>
      <c r="E264" s="187" t="s">
        <v>416</v>
      </c>
      <c r="F264" s="188" t="s">
        <v>417</v>
      </c>
      <c r="G264" s="189" t="s">
        <v>128</v>
      </c>
      <c r="H264" s="190">
        <v>8.9</v>
      </c>
      <c r="I264" s="191"/>
      <c r="J264" s="192">
        <f>ROUND(I264*H264,2)</f>
        <v>0</v>
      </c>
      <c r="K264" s="188" t="s">
        <v>1</v>
      </c>
      <c r="L264" s="38"/>
      <c r="M264" s="193" t="s">
        <v>1</v>
      </c>
      <c r="N264" s="194" t="s">
        <v>42</v>
      </c>
      <c r="O264" s="66"/>
      <c r="P264" s="195">
        <f>O264*H264</f>
        <v>0</v>
      </c>
      <c r="Q264" s="195">
        <v>0.10373</v>
      </c>
      <c r="R264" s="195">
        <f>Q264*H264</f>
        <v>0.92319700000000005</v>
      </c>
      <c r="S264" s="195">
        <v>0</v>
      </c>
      <c r="T264" s="196">
        <f>S264*H264</f>
        <v>0</v>
      </c>
      <c r="AR264" s="197" t="s">
        <v>129</v>
      </c>
      <c r="AT264" s="197" t="s">
        <v>125</v>
      </c>
      <c r="AU264" s="197" t="s">
        <v>84</v>
      </c>
      <c r="AY264" s="17" t="s">
        <v>123</v>
      </c>
      <c r="BE264" s="198">
        <f>IF(N264="základní",J264,0)</f>
        <v>0</v>
      </c>
      <c r="BF264" s="198">
        <f>IF(N264="snížená",J264,0)</f>
        <v>0</v>
      </c>
      <c r="BG264" s="198">
        <f>IF(N264="zákl. přenesená",J264,0)</f>
        <v>0</v>
      </c>
      <c r="BH264" s="198">
        <f>IF(N264="sníž. přenesená",J264,0)</f>
        <v>0</v>
      </c>
      <c r="BI264" s="198">
        <f>IF(N264="nulová",J264,0)</f>
        <v>0</v>
      </c>
      <c r="BJ264" s="17" t="s">
        <v>82</v>
      </c>
      <c r="BK264" s="198">
        <f>ROUND(I264*H264,2)</f>
        <v>0</v>
      </c>
      <c r="BL264" s="17" t="s">
        <v>129</v>
      </c>
      <c r="BM264" s="197" t="s">
        <v>418</v>
      </c>
    </row>
    <row r="265" spans="2:65" s="12" customFormat="1" ht="11.25">
      <c r="B265" s="199"/>
      <c r="C265" s="200"/>
      <c r="D265" s="201" t="s">
        <v>131</v>
      </c>
      <c r="E265" s="202" t="s">
        <v>1</v>
      </c>
      <c r="F265" s="203" t="s">
        <v>197</v>
      </c>
      <c r="G265" s="200"/>
      <c r="H265" s="204">
        <v>2.1</v>
      </c>
      <c r="I265" s="205"/>
      <c r="J265" s="200"/>
      <c r="K265" s="200"/>
      <c r="L265" s="206"/>
      <c r="M265" s="207"/>
      <c r="N265" s="208"/>
      <c r="O265" s="208"/>
      <c r="P265" s="208"/>
      <c r="Q265" s="208"/>
      <c r="R265" s="208"/>
      <c r="S265" s="208"/>
      <c r="T265" s="209"/>
      <c r="AT265" s="210" t="s">
        <v>131</v>
      </c>
      <c r="AU265" s="210" t="s">
        <v>84</v>
      </c>
      <c r="AV265" s="12" t="s">
        <v>84</v>
      </c>
      <c r="AW265" s="12" t="s">
        <v>33</v>
      </c>
      <c r="AX265" s="12" t="s">
        <v>77</v>
      </c>
      <c r="AY265" s="210" t="s">
        <v>123</v>
      </c>
    </row>
    <row r="266" spans="2:65" s="12" customFormat="1" ht="11.25">
      <c r="B266" s="199"/>
      <c r="C266" s="200"/>
      <c r="D266" s="201" t="s">
        <v>131</v>
      </c>
      <c r="E266" s="202" t="s">
        <v>1</v>
      </c>
      <c r="F266" s="203" t="s">
        <v>205</v>
      </c>
      <c r="G266" s="200"/>
      <c r="H266" s="204">
        <v>6.8</v>
      </c>
      <c r="I266" s="205"/>
      <c r="J266" s="200"/>
      <c r="K266" s="200"/>
      <c r="L266" s="206"/>
      <c r="M266" s="207"/>
      <c r="N266" s="208"/>
      <c r="O266" s="208"/>
      <c r="P266" s="208"/>
      <c r="Q266" s="208"/>
      <c r="R266" s="208"/>
      <c r="S266" s="208"/>
      <c r="T266" s="209"/>
      <c r="AT266" s="210" t="s">
        <v>131</v>
      </c>
      <c r="AU266" s="210" t="s">
        <v>84</v>
      </c>
      <c r="AV266" s="12" t="s">
        <v>84</v>
      </c>
      <c r="AW266" s="12" t="s">
        <v>33</v>
      </c>
      <c r="AX266" s="12" t="s">
        <v>77</v>
      </c>
      <c r="AY266" s="210" t="s">
        <v>123</v>
      </c>
    </row>
    <row r="267" spans="2:65" s="13" customFormat="1" ht="11.25">
      <c r="B267" s="211"/>
      <c r="C267" s="212"/>
      <c r="D267" s="201" t="s">
        <v>131</v>
      </c>
      <c r="E267" s="213" t="s">
        <v>1</v>
      </c>
      <c r="F267" s="214" t="s">
        <v>139</v>
      </c>
      <c r="G267" s="212"/>
      <c r="H267" s="215">
        <v>8.9</v>
      </c>
      <c r="I267" s="216"/>
      <c r="J267" s="212"/>
      <c r="K267" s="212"/>
      <c r="L267" s="217"/>
      <c r="M267" s="218"/>
      <c r="N267" s="219"/>
      <c r="O267" s="219"/>
      <c r="P267" s="219"/>
      <c r="Q267" s="219"/>
      <c r="R267" s="219"/>
      <c r="S267" s="219"/>
      <c r="T267" s="220"/>
      <c r="AT267" s="221" t="s">
        <v>131</v>
      </c>
      <c r="AU267" s="221" t="s">
        <v>84</v>
      </c>
      <c r="AV267" s="13" t="s">
        <v>129</v>
      </c>
      <c r="AW267" s="13" t="s">
        <v>33</v>
      </c>
      <c r="AX267" s="13" t="s">
        <v>82</v>
      </c>
      <c r="AY267" s="221" t="s">
        <v>123</v>
      </c>
    </row>
    <row r="268" spans="2:65" s="1" customFormat="1" ht="24" customHeight="1">
      <c r="B268" s="34"/>
      <c r="C268" s="186" t="s">
        <v>419</v>
      </c>
      <c r="D268" s="186" t="s">
        <v>125</v>
      </c>
      <c r="E268" s="187" t="s">
        <v>420</v>
      </c>
      <c r="F268" s="188" t="s">
        <v>421</v>
      </c>
      <c r="G268" s="189" t="s">
        <v>128</v>
      </c>
      <c r="H268" s="190">
        <v>2.5</v>
      </c>
      <c r="I268" s="191"/>
      <c r="J268" s="192">
        <f>ROUND(I268*H268,2)</f>
        <v>0</v>
      </c>
      <c r="K268" s="188" t="s">
        <v>135</v>
      </c>
      <c r="L268" s="38"/>
      <c r="M268" s="193" t="s">
        <v>1</v>
      </c>
      <c r="N268" s="194" t="s">
        <v>42</v>
      </c>
      <c r="O268" s="66"/>
      <c r="P268" s="195">
        <f>O268*H268</f>
        <v>0</v>
      </c>
      <c r="Q268" s="195">
        <v>0.19536000000000001</v>
      </c>
      <c r="R268" s="195">
        <f>Q268*H268</f>
        <v>0.4884</v>
      </c>
      <c r="S268" s="195">
        <v>0</v>
      </c>
      <c r="T268" s="196">
        <f>S268*H268</f>
        <v>0</v>
      </c>
      <c r="AR268" s="197" t="s">
        <v>129</v>
      </c>
      <c r="AT268" s="197" t="s">
        <v>125</v>
      </c>
      <c r="AU268" s="197" t="s">
        <v>84</v>
      </c>
      <c r="AY268" s="17" t="s">
        <v>123</v>
      </c>
      <c r="BE268" s="198">
        <f>IF(N268="základní",J268,0)</f>
        <v>0</v>
      </c>
      <c r="BF268" s="198">
        <f>IF(N268="snížená",J268,0)</f>
        <v>0</v>
      </c>
      <c r="BG268" s="198">
        <f>IF(N268="zákl. přenesená",J268,0)</f>
        <v>0</v>
      </c>
      <c r="BH268" s="198">
        <f>IF(N268="sníž. přenesená",J268,0)</f>
        <v>0</v>
      </c>
      <c r="BI268" s="198">
        <f>IF(N268="nulová",J268,0)</f>
        <v>0</v>
      </c>
      <c r="BJ268" s="17" t="s">
        <v>82</v>
      </c>
      <c r="BK268" s="198">
        <f>ROUND(I268*H268,2)</f>
        <v>0</v>
      </c>
      <c r="BL268" s="17" t="s">
        <v>129</v>
      </c>
      <c r="BM268" s="197" t="s">
        <v>422</v>
      </c>
    </row>
    <row r="269" spans="2:65" s="12" customFormat="1" ht="11.25">
      <c r="B269" s="199"/>
      <c r="C269" s="200"/>
      <c r="D269" s="201" t="s">
        <v>131</v>
      </c>
      <c r="E269" s="202" t="s">
        <v>1</v>
      </c>
      <c r="F269" s="203" t="s">
        <v>368</v>
      </c>
      <c r="G269" s="200"/>
      <c r="H269" s="204">
        <v>2.5</v>
      </c>
      <c r="I269" s="205"/>
      <c r="J269" s="200"/>
      <c r="K269" s="200"/>
      <c r="L269" s="206"/>
      <c r="M269" s="207"/>
      <c r="N269" s="208"/>
      <c r="O269" s="208"/>
      <c r="P269" s="208"/>
      <c r="Q269" s="208"/>
      <c r="R269" s="208"/>
      <c r="S269" s="208"/>
      <c r="T269" s="209"/>
      <c r="AT269" s="210" t="s">
        <v>131</v>
      </c>
      <c r="AU269" s="210" t="s">
        <v>84</v>
      </c>
      <c r="AV269" s="12" t="s">
        <v>84</v>
      </c>
      <c r="AW269" s="12" t="s">
        <v>33</v>
      </c>
      <c r="AX269" s="12" t="s">
        <v>82</v>
      </c>
      <c r="AY269" s="210" t="s">
        <v>123</v>
      </c>
    </row>
    <row r="270" spans="2:65" s="1" customFormat="1" ht="16.5" customHeight="1">
      <c r="B270" s="34"/>
      <c r="C270" s="222" t="s">
        <v>423</v>
      </c>
      <c r="D270" s="222" t="s">
        <v>289</v>
      </c>
      <c r="E270" s="223" t="s">
        <v>424</v>
      </c>
      <c r="F270" s="224" t="s">
        <v>425</v>
      </c>
      <c r="G270" s="225" t="s">
        <v>128</v>
      </c>
      <c r="H270" s="226">
        <v>2.5499999999999998</v>
      </c>
      <c r="I270" s="227"/>
      <c r="J270" s="228">
        <f>ROUND(I270*H270,2)</f>
        <v>0</v>
      </c>
      <c r="K270" s="224" t="s">
        <v>135</v>
      </c>
      <c r="L270" s="229"/>
      <c r="M270" s="230" t="s">
        <v>1</v>
      </c>
      <c r="N270" s="231" t="s">
        <v>42</v>
      </c>
      <c r="O270" s="66"/>
      <c r="P270" s="195">
        <f>O270*H270</f>
        <v>0</v>
      </c>
      <c r="Q270" s="195">
        <v>0.222</v>
      </c>
      <c r="R270" s="195">
        <f>Q270*H270</f>
        <v>0.56609999999999994</v>
      </c>
      <c r="S270" s="195">
        <v>0</v>
      </c>
      <c r="T270" s="196">
        <f>S270*H270</f>
        <v>0</v>
      </c>
      <c r="AR270" s="197" t="s">
        <v>164</v>
      </c>
      <c r="AT270" s="197" t="s">
        <v>289</v>
      </c>
      <c r="AU270" s="197" t="s">
        <v>84</v>
      </c>
      <c r="AY270" s="17" t="s">
        <v>123</v>
      </c>
      <c r="BE270" s="198">
        <f>IF(N270="základní",J270,0)</f>
        <v>0</v>
      </c>
      <c r="BF270" s="198">
        <f>IF(N270="snížená",J270,0)</f>
        <v>0</v>
      </c>
      <c r="BG270" s="198">
        <f>IF(N270="zákl. přenesená",J270,0)</f>
        <v>0</v>
      </c>
      <c r="BH270" s="198">
        <f>IF(N270="sníž. přenesená",J270,0)</f>
        <v>0</v>
      </c>
      <c r="BI270" s="198">
        <f>IF(N270="nulová",J270,0)</f>
        <v>0</v>
      </c>
      <c r="BJ270" s="17" t="s">
        <v>82</v>
      </c>
      <c r="BK270" s="198">
        <f>ROUND(I270*H270,2)</f>
        <v>0</v>
      </c>
      <c r="BL270" s="17" t="s">
        <v>129</v>
      </c>
      <c r="BM270" s="197" t="s">
        <v>426</v>
      </c>
    </row>
    <row r="271" spans="2:65" s="12" customFormat="1" ht="11.25">
      <c r="B271" s="199"/>
      <c r="C271" s="200"/>
      <c r="D271" s="201" t="s">
        <v>131</v>
      </c>
      <c r="E271" s="200"/>
      <c r="F271" s="203" t="s">
        <v>427</v>
      </c>
      <c r="G271" s="200"/>
      <c r="H271" s="204">
        <v>2.5499999999999998</v>
      </c>
      <c r="I271" s="205"/>
      <c r="J271" s="200"/>
      <c r="K271" s="200"/>
      <c r="L271" s="206"/>
      <c r="M271" s="207"/>
      <c r="N271" s="208"/>
      <c r="O271" s="208"/>
      <c r="P271" s="208"/>
      <c r="Q271" s="208"/>
      <c r="R271" s="208"/>
      <c r="S271" s="208"/>
      <c r="T271" s="209"/>
      <c r="AT271" s="210" t="s">
        <v>131</v>
      </c>
      <c r="AU271" s="210" t="s">
        <v>84</v>
      </c>
      <c r="AV271" s="12" t="s">
        <v>84</v>
      </c>
      <c r="AW271" s="12" t="s">
        <v>4</v>
      </c>
      <c r="AX271" s="12" t="s">
        <v>82</v>
      </c>
      <c r="AY271" s="210" t="s">
        <v>123</v>
      </c>
    </row>
    <row r="272" spans="2:65" s="1" customFormat="1" ht="24" customHeight="1">
      <c r="B272" s="34"/>
      <c r="C272" s="186" t="s">
        <v>428</v>
      </c>
      <c r="D272" s="186" t="s">
        <v>125</v>
      </c>
      <c r="E272" s="187" t="s">
        <v>429</v>
      </c>
      <c r="F272" s="188" t="s">
        <v>430</v>
      </c>
      <c r="G272" s="189" t="s">
        <v>128</v>
      </c>
      <c r="H272" s="190">
        <v>29</v>
      </c>
      <c r="I272" s="191"/>
      <c r="J272" s="192">
        <f>ROUND(I272*H272,2)</f>
        <v>0</v>
      </c>
      <c r="K272" s="188" t="s">
        <v>135</v>
      </c>
      <c r="L272" s="38"/>
      <c r="M272" s="193" t="s">
        <v>1</v>
      </c>
      <c r="N272" s="194" t="s">
        <v>42</v>
      </c>
      <c r="O272" s="66"/>
      <c r="P272" s="195">
        <f>O272*H272</f>
        <v>0</v>
      </c>
      <c r="Q272" s="195">
        <v>8.4250000000000005E-2</v>
      </c>
      <c r="R272" s="195">
        <f>Q272*H272</f>
        <v>2.4432500000000004</v>
      </c>
      <c r="S272" s="195">
        <v>0</v>
      </c>
      <c r="T272" s="196">
        <f>S272*H272</f>
        <v>0</v>
      </c>
      <c r="AR272" s="197" t="s">
        <v>129</v>
      </c>
      <c r="AT272" s="197" t="s">
        <v>125</v>
      </c>
      <c r="AU272" s="197" t="s">
        <v>84</v>
      </c>
      <c r="AY272" s="17" t="s">
        <v>123</v>
      </c>
      <c r="BE272" s="198">
        <f>IF(N272="základní",J272,0)</f>
        <v>0</v>
      </c>
      <c r="BF272" s="198">
        <f>IF(N272="snížená",J272,0)</f>
        <v>0</v>
      </c>
      <c r="BG272" s="198">
        <f>IF(N272="zákl. přenesená",J272,0)</f>
        <v>0</v>
      </c>
      <c r="BH272" s="198">
        <f>IF(N272="sníž. přenesená",J272,0)</f>
        <v>0</v>
      </c>
      <c r="BI272" s="198">
        <f>IF(N272="nulová",J272,0)</f>
        <v>0</v>
      </c>
      <c r="BJ272" s="17" t="s">
        <v>82</v>
      </c>
      <c r="BK272" s="198">
        <f>ROUND(I272*H272,2)</f>
        <v>0</v>
      </c>
      <c r="BL272" s="17" t="s">
        <v>129</v>
      </c>
      <c r="BM272" s="197" t="s">
        <v>431</v>
      </c>
    </row>
    <row r="273" spans="2:65" s="12" customFormat="1" ht="11.25">
      <c r="B273" s="199"/>
      <c r="C273" s="200"/>
      <c r="D273" s="201" t="s">
        <v>131</v>
      </c>
      <c r="E273" s="202" t="s">
        <v>1</v>
      </c>
      <c r="F273" s="203" t="s">
        <v>283</v>
      </c>
      <c r="G273" s="200"/>
      <c r="H273" s="204">
        <v>29</v>
      </c>
      <c r="I273" s="205"/>
      <c r="J273" s="200"/>
      <c r="K273" s="200"/>
      <c r="L273" s="206"/>
      <c r="M273" s="207"/>
      <c r="N273" s="208"/>
      <c r="O273" s="208"/>
      <c r="P273" s="208"/>
      <c r="Q273" s="208"/>
      <c r="R273" s="208"/>
      <c r="S273" s="208"/>
      <c r="T273" s="209"/>
      <c r="AT273" s="210" t="s">
        <v>131</v>
      </c>
      <c r="AU273" s="210" t="s">
        <v>84</v>
      </c>
      <c r="AV273" s="12" t="s">
        <v>84</v>
      </c>
      <c r="AW273" s="12" t="s">
        <v>33</v>
      </c>
      <c r="AX273" s="12" t="s">
        <v>82</v>
      </c>
      <c r="AY273" s="210" t="s">
        <v>123</v>
      </c>
    </row>
    <row r="274" spans="2:65" s="1" customFormat="1" ht="16.5" customHeight="1">
      <c r="B274" s="34"/>
      <c r="C274" s="222" t="s">
        <v>432</v>
      </c>
      <c r="D274" s="222" t="s">
        <v>289</v>
      </c>
      <c r="E274" s="223" t="s">
        <v>433</v>
      </c>
      <c r="F274" s="224" t="s">
        <v>434</v>
      </c>
      <c r="G274" s="225" t="s">
        <v>128</v>
      </c>
      <c r="H274" s="226">
        <v>14.337999999999999</v>
      </c>
      <c r="I274" s="227"/>
      <c r="J274" s="228">
        <f>ROUND(I274*H274,2)</f>
        <v>0</v>
      </c>
      <c r="K274" s="224" t="s">
        <v>135</v>
      </c>
      <c r="L274" s="229"/>
      <c r="M274" s="230" t="s">
        <v>1</v>
      </c>
      <c r="N274" s="231" t="s">
        <v>42</v>
      </c>
      <c r="O274" s="66"/>
      <c r="P274" s="195">
        <f>O274*H274</f>
        <v>0</v>
      </c>
      <c r="Q274" s="195">
        <v>0.13100000000000001</v>
      </c>
      <c r="R274" s="195">
        <f>Q274*H274</f>
        <v>1.8782779999999999</v>
      </c>
      <c r="S274" s="195">
        <v>0</v>
      </c>
      <c r="T274" s="196">
        <f>S274*H274</f>
        <v>0</v>
      </c>
      <c r="AR274" s="197" t="s">
        <v>164</v>
      </c>
      <c r="AT274" s="197" t="s">
        <v>289</v>
      </c>
      <c r="AU274" s="197" t="s">
        <v>84</v>
      </c>
      <c r="AY274" s="17" t="s">
        <v>123</v>
      </c>
      <c r="BE274" s="198">
        <f>IF(N274="základní",J274,0)</f>
        <v>0</v>
      </c>
      <c r="BF274" s="198">
        <f>IF(N274="snížená",J274,0)</f>
        <v>0</v>
      </c>
      <c r="BG274" s="198">
        <f>IF(N274="zákl. přenesená",J274,0)</f>
        <v>0</v>
      </c>
      <c r="BH274" s="198">
        <f>IF(N274="sníž. přenesená",J274,0)</f>
        <v>0</v>
      </c>
      <c r="BI274" s="198">
        <f>IF(N274="nulová",J274,0)</f>
        <v>0</v>
      </c>
      <c r="BJ274" s="17" t="s">
        <v>82</v>
      </c>
      <c r="BK274" s="198">
        <f>ROUND(I274*H274,2)</f>
        <v>0</v>
      </c>
      <c r="BL274" s="17" t="s">
        <v>129</v>
      </c>
      <c r="BM274" s="197" t="s">
        <v>435</v>
      </c>
    </row>
    <row r="275" spans="2:65" s="12" customFormat="1" ht="11.25">
      <c r="B275" s="199"/>
      <c r="C275" s="200"/>
      <c r="D275" s="201" t="s">
        <v>131</v>
      </c>
      <c r="E275" s="202" t="s">
        <v>1</v>
      </c>
      <c r="F275" s="203" t="s">
        <v>436</v>
      </c>
      <c r="G275" s="200"/>
      <c r="H275" s="204">
        <v>24</v>
      </c>
      <c r="I275" s="205"/>
      <c r="J275" s="200"/>
      <c r="K275" s="200"/>
      <c r="L275" s="206"/>
      <c r="M275" s="207"/>
      <c r="N275" s="208"/>
      <c r="O275" s="208"/>
      <c r="P275" s="208"/>
      <c r="Q275" s="208"/>
      <c r="R275" s="208"/>
      <c r="S275" s="208"/>
      <c r="T275" s="209"/>
      <c r="AT275" s="210" t="s">
        <v>131</v>
      </c>
      <c r="AU275" s="210" t="s">
        <v>84</v>
      </c>
      <c r="AV275" s="12" t="s">
        <v>84</v>
      </c>
      <c r="AW275" s="12" t="s">
        <v>33</v>
      </c>
      <c r="AX275" s="12" t="s">
        <v>77</v>
      </c>
      <c r="AY275" s="210" t="s">
        <v>123</v>
      </c>
    </row>
    <row r="276" spans="2:65" s="12" customFormat="1" ht="11.25">
      <c r="B276" s="199"/>
      <c r="C276" s="200"/>
      <c r="D276" s="201" t="s">
        <v>131</v>
      </c>
      <c r="E276" s="202" t="s">
        <v>1</v>
      </c>
      <c r="F276" s="203" t="s">
        <v>437</v>
      </c>
      <c r="G276" s="200"/>
      <c r="H276" s="204">
        <v>-12.6</v>
      </c>
      <c r="I276" s="205"/>
      <c r="J276" s="200"/>
      <c r="K276" s="200"/>
      <c r="L276" s="206"/>
      <c r="M276" s="207"/>
      <c r="N276" s="208"/>
      <c r="O276" s="208"/>
      <c r="P276" s="208"/>
      <c r="Q276" s="208"/>
      <c r="R276" s="208"/>
      <c r="S276" s="208"/>
      <c r="T276" s="209"/>
      <c r="AT276" s="210" t="s">
        <v>131</v>
      </c>
      <c r="AU276" s="210" t="s">
        <v>84</v>
      </c>
      <c r="AV276" s="12" t="s">
        <v>84</v>
      </c>
      <c r="AW276" s="12" t="s">
        <v>33</v>
      </c>
      <c r="AX276" s="12" t="s">
        <v>77</v>
      </c>
      <c r="AY276" s="210" t="s">
        <v>123</v>
      </c>
    </row>
    <row r="277" spans="2:65" s="14" customFormat="1" ht="11.25">
      <c r="B277" s="232"/>
      <c r="C277" s="233"/>
      <c r="D277" s="201" t="s">
        <v>131</v>
      </c>
      <c r="E277" s="234" t="s">
        <v>1</v>
      </c>
      <c r="F277" s="235" t="s">
        <v>438</v>
      </c>
      <c r="G277" s="233"/>
      <c r="H277" s="236">
        <v>11.4</v>
      </c>
      <c r="I277" s="237"/>
      <c r="J277" s="233"/>
      <c r="K277" s="233"/>
      <c r="L277" s="238"/>
      <c r="M277" s="239"/>
      <c r="N277" s="240"/>
      <c r="O277" s="240"/>
      <c r="P277" s="240"/>
      <c r="Q277" s="240"/>
      <c r="R277" s="240"/>
      <c r="S277" s="240"/>
      <c r="T277" s="241"/>
      <c r="AT277" s="242" t="s">
        <v>131</v>
      </c>
      <c r="AU277" s="242" t="s">
        <v>84</v>
      </c>
      <c r="AV277" s="14" t="s">
        <v>140</v>
      </c>
      <c r="AW277" s="14" t="s">
        <v>33</v>
      </c>
      <c r="AX277" s="14" t="s">
        <v>77</v>
      </c>
      <c r="AY277" s="242" t="s">
        <v>123</v>
      </c>
    </row>
    <row r="278" spans="2:65" s="12" customFormat="1" ht="11.25">
      <c r="B278" s="199"/>
      <c r="C278" s="200"/>
      <c r="D278" s="201" t="s">
        <v>131</v>
      </c>
      <c r="E278" s="202" t="s">
        <v>1</v>
      </c>
      <c r="F278" s="203" t="s">
        <v>439</v>
      </c>
      <c r="G278" s="200"/>
      <c r="H278" s="204">
        <v>2.52</v>
      </c>
      <c r="I278" s="205"/>
      <c r="J278" s="200"/>
      <c r="K278" s="200"/>
      <c r="L278" s="206"/>
      <c r="M278" s="207"/>
      <c r="N278" s="208"/>
      <c r="O278" s="208"/>
      <c r="P278" s="208"/>
      <c r="Q278" s="208"/>
      <c r="R278" s="208"/>
      <c r="S278" s="208"/>
      <c r="T278" s="209"/>
      <c r="AT278" s="210" t="s">
        <v>131</v>
      </c>
      <c r="AU278" s="210" t="s">
        <v>84</v>
      </c>
      <c r="AV278" s="12" t="s">
        <v>84</v>
      </c>
      <c r="AW278" s="12" t="s">
        <v>33</v>
      </c>
      <c r="AX278" s="12" t="s">
        <v>77</v>
      </c>
      <c r="AY278" s="210" t="s">
        <v>123</v>
      </c>
    </row>
    <row r="279" spans="2:65" s="13" customFormat="1" ht="11.25">
      <c r="B279" s="211"/>
      <c r="C279" s="212"/>
      <c r="D279" s="201" t="s">
        <v>131</v>
      </c>
      <c r="E279" s="213" t="s">
        <v>1</v>
      </c>
      <c r="F279" s="214" t="s">
        <v>139</v>
      </c>
      <c r="G279" s="212"/>
      <c r="H279" s="215">
        <v>13.92</v>
      </c>
      <c r="I279" s="216"/>
      <c r="J279" s="212"/>
      <c r="K279" s="212"/>
      <c r="L279" s="217"/>
      <c r="M279" s="218"/>
      <c r="N279" s="219"/>
      <c r="O279" s="219"/>
      <c r="P279" s="219"/>
      <c r="Q279" s="219"/>
      <c r="R279" s="219"/>
      <c r="S279" s="219"/>
      <c r="T279" s="220"/>
      <c r="AT279" s="221" t="s">
        <v>131</v>
      </c>
      <c r="AU279" s="221" t="s">
        <v>84</v>
      </c>
      <c r="AV279" s="13" t="s">
        <v>129</v>
      </c>
      <c r="AW279" s="13" t="s">
        <v>33</v>
      </c>
      <c r="AX279" s="13" t="s">
        <v>82</v>
      </c>
      <c r="AY279" s="221" t="s">
        <v>123</v>
      </c>
    </row>
    <row r="280" spans="2:65" s="12" customFormat="1" ht="11.25">
      <c r="B280" s="199"/>
      <c r="C280" s="200"/>
      <c r="D280" s="201" t="s">
        <v>131</v>
      </c>
      <c r="E280" s="200"/>
      <c r="F280" s="203" t="s">
        <v>440</v>
      </c>
      <c r="G280" s="200"/>
      <c r="H280" s="204">
        <v>14.337999999999999</v>
      </c>
      <c r="I280" s="205"/>
      <c r="J280" s="200"/>
      <c r="K280" s="200"/>
      <c r="L280" s="206"/>
      <c r="M280" s="207"/>
      <c r="N280" s="208"/>
      <c r="O280" s="208"/>
      <c r="P280" s="208"/>
      <c r="Q280" s="208"/>
      <c r="R280" s="208"/>
      <c r="S280" s="208"/>
      <c r="T280" s="209"/>
      <c r="AT280" s="210" t="s">
        <v>131</v>
      </c>
      <c r="AU280" s="210" t="s">
        <v>84</v>
      </c>
      <c r="AV280" s="12" t="s">
        <v>84</v>
      </c>
      <c r="AW280" s="12" t="s">
        <v>4</v>
      </c>
      <c r="AX280" s="12" t="s">
        <v>82</v>
      </c>
      <c r="AY280" s="210" t="s">
        <v>123</v>
      </c>
    </row>
    <row r="281" spans="2:65" s="1" customFormat="1" ht="24" customHeight="1">
      <c r="B281" s="34"/>
      <c r="C281" s="222" t="s">
        <v>441</v>
      </c>
      <c r="D281" s="222" t="s">
        <v>289</v>
      </c>
      <c r="E281" s="223" t="s">
        <v>442</v>
      </c>
      <c r="F281" s="224" t="s">
        <v>443</v>
      </c>
      <c r="G281" s="225" t="s">
        <v>128</v>
      </c>
      <c r="H281" s="226">
        <v>2.73</v>
      </c>
      <c r="I281" s="227"/>
      <c r="J281" s="228">
        <f>ROUND(I281*H281,2)</f>
        <v>0</v>
      </c>
      <c r="K281" s="224" t="s">
        <v>135</v>
      </c>
      <c r="L281" s="229"/>
      <c r="M281" s="230" t="s">
        <v>1</v>
      </c>
      <c r="N281" s="231" t="s">
        <v>42</v>
      </c>
      <c r="O281" s="66"/>
      <c r="P281" s="195">
        <f>O281*H281</f>
        <v>0</v>
      </c>
      <c r="Q281" s="195">
        <v>0.13100000000000001</v>
      </c>
      <c r="R281" s="195">
        <f>Q281*H281</f>
        <v>0.35763</v>
      </c>
      <c r="S281" s="195">
        <v>0</v>
      </c>
      <c r="T281" s="196">
        <f>S281*H281</f>
        <v>0</v>
      </c>
      <c r="AR281" s="197" t="s">
        <v>164</v>
      </c>
      <c r="AT281" s="197" t="s">
        <v>289</v>
      </c>
      <c r="AU281" s="197" t="s">
        <v>84</v>
      </c>
      <c r="AY281" s="17" t="s">
        <v>123</v>
      </c>
      <c r="BE281" s="198">
        <f>IF(N281="základní",J281,0)</f>
        <v>0</v>
      </c>
      <c r="BF281" s="198">
        <f>IF(N281="snížená",J281,0)</f>
        <v>0</v>
      </c>
      <c r="BG281" s="198">
        <f>IF(N281="zákl. přenesená",J281,0)</f>
        <v>0</v>
      </c>
      <c r="BH281" s="198">
        <f>IF(N281="sníž. přenesená",J281,0)</f>
        <v>0</v>
      </c>
      <c r="BI281" s="198">
        <f>IF(N281="nulová",J281,0)</f>
        <v>0</v>
      </c>
      <c r="BJ281" s="17" t="s">
        <v>82</v>
      </c>
      <c r="BK281" s="198">
        <f>ROUND(I281*H281,2)</f>
        <v>0</v>
      </c>
      <c r="BL281" s="17" t="s">
        <v>129</v>
      </c>
      <c r="BM281" s="197" t="s">
        <v>444</v>
      </c>
    </row>
    <row r="282" spans="2:65" s="12" customFormat="1" ht="11.25">
      <c r="B282" s="199"/>
      <c r="C282" s="200"/>
      <c r="D282" s="201" t="s">
        <v>131</v>
      </c>
      <c r="E282" s="202" t="s">
        <v>1</v>
      </c>
      <c r="F282" s="203" t="s">
        <v>445</v>
      </c>
      <c r="G282" s="200"/>
      <c r="H282" s="204">
        <v>5</v>
      </c>
      <c r="I282" s="205"/>
      <c r="J282" s="200"/>
      <c r="K282" s="200"/>
      <c r="L282" s="206"/>
      <c r="M282" s="207"/>
      <c r="N282" s="208"/>
      <c r="O282" s="208"/>
      <c r="P282" s="208"/>
      <c r="Q282" s="208"/>
      <c r="R282" s="208"/>
      <c r="S282" s="208"/>
      <c r="T282" s="209"/>
      <c r="AT282" s="210" t="s">
        <v>131</v>
      </c>
      <c r="AU282" s="210" t="s">
        <v>84</v>
      </c>
      <c r="AV282" s="12" t="s">
        <v>84</v>
      </c>
      <c r="AW282" s="12" t="s">
        <v>33</v>
      </c>
      <c r="AX282" s="12" t="s">
        <v>77</v>
      </c>
      <c r="AY282" s="210" t="s">
        <v>123</v>
      </c>
    </row>
    <row r="283" spans="2:65" s="12" customFormat="1" ht="11.25">
      <c r="B283" s="199"/>
      <c r="C283" s="200"/>
      <c r="D283" s="201" t="s">
        <v>131</v>
      </c>
      <c r="E283" s="202" t="s">
        <v>1</v>
      </c>
      <c r="F283" s="203" t="s">
        <v>446</v>
      </c>
      <c r="G283" s="200"/>
      <c r="H283" s="204">
        <v>-2.4</v>
      </c>
      <c r="I283" s="205"/>
      <c r="J283" s="200"/>
      <c r="K283" s="200"/>
      <c r="L283" s="206"/>
      <c r="M283" s="207"/>
      <c r="N283" s="208"/>
      <c r="O283" s="208"/>
      <c r="P283" s="208"/>
      <c r="Q283" s="208"/>
      <c r="R283" s="208"/>
      <c r="S283" s="208"/>
      <c r="T283" s="209"/>
      <c r="AT283" s="210" t="s">
        <v>131</v>
      </c>
      <c r="AU283" s="210" t="s">
        <v>84</v>
      </c>
      <c r="AV283" s="12" t="s">
        <v>84</v>
      </c>
      <c r="AW283" s="12" t="s">
        <v>33</v>
      </c>
      <c r="AX283" s="12" t="s">
        <v>77</v>
      </c>
      <c r="AY283" s="210" t="s">
        <v>123</v>
      </c>
    </row>
    <row r="284" spans="2:65" s="13" customFormat="1" ht="11.25">
      <c r="B284" s="211"/>
      <c r="C284" s="212"/>
      <c r="D284" s="201" t="s">
        <v>131</v>
      </c>
      <c r="E284" s="213" t="s">
        <v>1</v>
      </c>
      <c r="F284" s="214" t="s">
        <v>139</v>
      </c>
      <c r="G284" s="212"/>
      <c r="H284" s="215">
        <v>2.6</v>
      </c>
      <c r="I284" s="216"/>
      <c r="J284" s="212"/>
      <c r="K284" s="212"/>
      <c r="L284" s="217"/>
      <c r="M284" s="218"/>
      <c r="N284" s="219"/>
      <c r="O284" s="219"/>
      <c r="P284" s="219"/>
      <c r="Q284" s="219"/>
      <c r="R284" s="219"/>
      <c r="S284" s="219"/>
      <c r="T284" s="220"/>
      <c r="AT284" s="221" t="s">
        <v>131</v>
      </c>
      <c r="AU284" s="221" t="s">
        <v>84</v>
      </c>
      <c r="AV284" s="13" t="s">
        <v>129</v>
      </c>
      <c r="AW284" s="13" t="s">
        <v>33</v>
      </c>
      <c r="AX284" s="13" t="s">
        <v>82</v>
      </c>
      <c r="AY284" s="221" t="s">
        <v>123</v>
      </c>
    </row>
    <row r="285" spans="2:65" s="12" customFormat="1" ht="11.25">
      <c r="B285" s="199"/>
      <c r="C285" s="200"/>
      <c r="D285" s="201" t="s">
        <v>131</v>
      </c>
      <c r="E285" s="200"/>
      <c r="F285" s="203" t="s">
        <v>447</v>
      </c>
      <c r="G285" s="200"/>
      <c r="H285" s="204">
        <v>2.73</v>
      </c>
      <c r="I285" s="205"/>
      <c r="J285" s="200"/>
      <c r="K285" s="200"/>
      <c r="L285" s="206"/>
      <c r="M285" s="207"/>
      <c r="N285" s="208"/>
      <c r="O285" s="208"/>
      <c r="P285" s="208"/>
      <c r="Q285" s="208"/>
      <c r="R285" s="208"/>
      <c r="S285" s="208"/>
      <c r="T285" s="209"/>
      <c r="AT285" s="210" t="s">
        <v>131</v>
      </c>
      <c r="AU285" s="210" t="s">
        <v>84</v>
      </c>
      <c r="AV285" s="12" t="s">
        <v>84</v>
      </c>
      <c r="AW285" s="12" t="s">
        <v>4</v>
      </c>
      <c r="AX285" s="12" t="s">
        <v>82</v>
      </c>
      <c r="AY285" s="210" t="s">
        <v>123</v>
      </c>
    </row>
    <row r="286" spans="2:65" s="1" customFormat="1" ht="24" customHeight="1">
      <c r="B286" s="34"/>
      <c r="C286" s="186" t="s">
        <v>448</v>
      </c>
      <c r="D286" s="186" t="s">
        <v>125</v>
      </c>
      <c r="E286" s="187" t="s">
        <v>449</v>
      </c>
      <c r="F286" s="188" t="s">
        <v>450</v>
      </c>
      <c r="G286" s="189" t="s">
        <v>128</v>
      </c>
      <c r="H286" s="190">
        <v>330</v>
      </c>
      <c r="I286" s="191"/>
      <c r="J286" s="192">
        <f>ROUND(I286*H286,2)</f>
        <v>0</v>
      </c>
      <c r="K286" s="188" t="s">
        <v>135</v>
      </c>
      <c r="L286" s="38"/>
      <c r="M286" s="193" t="s">
        <v>1</v>
      </c>
      <c r="N286" s="194" t="s">
        <v>42</v>
      </c>
      <c r="O286" s="66"/>
      <c r="P286" s="195">
        <f>O286*H286</f>
        <v>0</v>
      </c>
      <c r="Q286" s="195">
        <v>8.5650000000000004E-2</v>
      </c>
      <c r="R286" s="195">
        <f>Q286*H286</f>
        <v>28.264500000000002</v>
      </c>
      <c r="S286" s="195">
        <v>0</v>
      </c>
      <c r="T286" s="196">
        <f>S286*H286</f>
        <v>0</v>
      </c>
      <c r="AR286" s="197" t="s">
        <v>129</v>
      </c>
      <c r="AT286" s="197" t="s">
        <v>125</v>
      </c>
      <c r="AU286" s="197" t="s">
        <v>84</v>
      </c>
      <c r="AY286" s="17" t="s">
        <v>123</v>
      </c>
      <c r="BE286" s="198">
        <f>IF(N286="základní",J286,0)</f>
        <v>0</v>
      </c>
      <c r="BF286" s="198">
        <f>IF(N286="snížená",J286,0)</f>
        <v>0</v>
      </c>
      <c r="BG286" s="198">
        <f>IF(N286="zákl. přenesená",J286,0)</f>
        <v>0</v>
      </c>
      <c r="BH286" s="198">
        <f>IF(N286="sníž. přenesená",J286,0)</f>
        <v>0</v>
      </c>
      <c r="BI286" s="198">
        <f>IF(N286="nulová",J286,0)</f>
        <v>0</v>
      </c>
      <c r="BJ286" s="17" t="s">
        <v>82</v>
      </c>
      <c r="BK286" s="198">
        <f>ROUND(I286*H286,2)</f>
        <v>0</v>
      </c>
      <c r="BL286" s="17" t="s">
        <v>129</v>
      </c>
      <c r="BM286" s="197" t="s">
        <v>451</v>
      </c>
    </row>
    <row r="287" spans="2:65" s="12" customFormat="1" ht="11.25">
      <c r="B287" s="199"/>
      <c r="C287" s="200"/>
      <c r="D287" s="201" t="s">
        <v>131</v>
      </c>
      <c r="E287" s="202" t="s">
        <v>1</v>
      </c>
      <c r="F287" s="203" t="s">
        <v>452</v>
      </c>
      <c r="G287" s="200"/>
      <c r="H287" s="204">
        <v>151</v>
      </c>
      <c r="I287" s="205"/>
      <c r="J287" s="200"/>
      <c r="K287" s="200"/>
      <c r="L287" s="206"/>
      <c r="M287" s="207"/>
      <c r="N287" s="208"/>
      <c r="O287" s="208"/>
      <c r="P287" s="208"/>
      <c r="Q287" s="208"/>
      <c r="R287" s="208"/>
      <c r="S287" s="208"/>
      <c r="T287" s="209"/>
      <c r="AT287" s="210" t="s">
        <v>131</v>
      </c>
      <c r="AU287" s="210" t="s">
        <v>84</v>
      </c>
      <c r="AV287" s="12" t="s">
        <v>84</v>
      </c>
      <c r="AW287" s="12" t="s">
        <v>33</v>
      </c>
      <c r="AX287" s="12" t="s">
        <v>77</v>
      </c>
      <c r="AY287" s="210" t="s">
        <v>123</v>
      </c>
    </row>
    <row r="288" spans="2:65" s="12" customFormat="1" ht="11.25">
      <c r="B288" s="199"/>
      <c r="C288" s="200"/>
      <c r="D288" s="201" t="s">
        <v>131</v>
      </c>
      <c r="E288" s="202" t="s">
        <v>1</v>
      </c>
      <c r="F288" s="203" t="s">
        <v>301</v>
      </c>
      <c r="G288" s="200"/>
      <c r="H288" s="204">
        <v>104</v>
      </c>
      <c r="I288" s="205"/>
      <c r="J288" s="200"/>
      <c r="K288" s="200"/>
      <c r="L288" s="206"/>
      <c r="M288" s="207"/>
      <c r="N288" s="208"/>
      <c r="O288" s="208"/>
      <c r="P288" s="208"/>
      <c r="Q288" s="208"/>
      <c r="R288" s="208"/>
      <c r="S288" s="208"/>
      <c r="T288" s="209"/>
      <c r="AT288" s="210" t="s">
        <v>131</v>
      </c>
      <c r="AU288" s="210" t="s">
        <v>84</v>
      </c>
      <c r="AV288" s="12" t="s">
        <v>84</v>
      </c>
      <c r="AW288" s="12" t="s">
        <v>33</v>
      </c>
      <c r="AX288" s="12" t="s">
        <v>77</v>
      </c>
      <c r="AY288" s="210" t="s">
        <v>123</v>
      </c>
    </row>
    <row r="289" spans="2:65" s="12" customFormat="1" ht="11.25">
      <c r="B289" s="199"/>
      <c r="C289" s="200"/>
      <c r="D289" s="201" t="s">
        <v>131</v>
      </c>
      <c r="E289" s="202" t="s">
        <v>1</v>
      </c>
      <c r="F289" s="203" t="s">
        <v>453</v>
      </c>
      <c r="G289" s="200"/>
      <c r="H289" s="204">
        <v>75</v>
      </c>
      <c r="I289" s="205"/>
      <c r="J289" s="200"/>
      <c r="K289" s="200"/>
      <c r="L289" s="206"/>
      <c r="M289" s="207"/>
      <c r="N289" s="208"/>
      <c r="O289" s="208"/>
      <c r="P289" s="208"/>
      <c r="Q289" s="208"/>
      <c r="R289" s="208"/>
      <c r="S289" s="208"/>
      <c r="T289" s="209"/>
      <c r="AT289" s="210" t="s">
        <v>131</v>
      </c>
      <c r="AU289" s="210" t="s">
        <v>84</v>
      </c>
      <c r="AV289" s="12" t="s">
        <v>84</v>
      </c>
      <c r="AW289" s="12" t="s">
        <v>33</v>
      </c>
      <c r="AX289" s="12" t="s">
        <v>77</v>
      </c>
      <c r="AY289" s="210" t="s">
        <v>123</v>
      </c>
    </row>
    <row r="290" spans="2:65" s="13" customFormat="1" ht="11.25">
      <c r="B290" s="211"/>
      <c r="C290" s="212"/>
      <c r="D290" s="201" t="s">
        <v>131</v>
      </c>
      <c r="E290" s="213" t="s">
        <v>1</v>
      </c>
      <c r="F290" s="214" t="s">
        <v>139</v>
      </c>
      <c r="G290" s="212"/>
      <c r="H290" s="215">
        <v>330</v>
      </c>
      <c r="I290" s="216"/>
      <c r="J290" s="212"/>
      <c r="K290" s="212"/>
      <c r="L290" s="217"/>
      <c r="M290" s="218"/>
      <c r="N290" s="219"/>
      <c r="O290" s="219"/>
      <c r="P290" s="219"/>
      <c r="Q290" s="219"/>
      <c r="R290" s="219"/>
      <c r="S290" s="219"/>
      <c r="T290" s="220"/>
      <c r="AT290" s="221" t="s">
        <v>131</v>
      </c>
      <c r="AU290" s="221" t="s">
        <v>84</v>
      </c>
      <c r="AV290" s="13" t="s">
        <v>129</v>
      </c>
      <c r="AW290" s="13" t="s">
        <v>33</v>
      </c>
      <c r="AX290" s="13" t="s">
        <v>82</v>
      </c>
      <c r="AY290" s="221" t="s">
        <v>123</v>
      </c>
    </row>
    <row r="291" spans="2:65" s="1" customFormat="1" ht="16.5" customHeight="1">
      <c r="B291" s="34"/>
      <c r="C291" s="222" t="s">
        <v>454</v>
      </c>
      <c r="D291" s="222" t="s">
        <v>289</v>
      </c>
      <c r="E291" s="223" t="s">
        <v>455</v>
      </c>
      <c r="F291" s="224" t="s">
        <v>456</v>
      </c>
      <c r="G291" s="225" t="s">
        <v>128</v>
      </c>
      <c r="H291" s="226">
        <v>155.53</v>
      </c>
      <c r="I291" s="227"/>
      <c r="J291" s="228">
        <f>ROUND(I291*H291,2)</f>
        <v>0</v>
      </c>
      <c r="K291" s="224" t="s">
        <v>135</v>
      </c>
      <c r="L291" s="229"/>
      <c r="M291" s="230" t="s">
        <v>1</v>
      </c>
      <c r="N291" s="231" t="s">
        <v>42</v>
      </c>
      <c r="O291" s="66"/>
      <c r="P291" s="195">
        <f>O291*H291</f>
        <v>0</v>
      </c>
      <c r="Q291" s="195">
        <v>0.17599999999999999</v>
      </c>
      <c r="R291" s="195">
        <f>Q291*H291</f>
        <v>27.373279999999998</v>
      </c>
      <c r="S291" s="195">
        <v>0</v>
      </c>
      <c r="T291" s="196">
        <f>S291*H291</f>
        <v>0</v>
      </c>
      <c r="AR291" s="197" t="s">
        <v>164</v>
      </c>
      <c r="AT291" s="197" t="s">
        <v>289</v>
      </c>
      <c r="AU291" s="197" t="s">
        <v>84</v>
      </c>
      <c r="AY291" s="17" t="s">
        <v>123</v>
      </c>
      <c r="BE291" s="198">
        <f>IF(N291="základní",J291,0)</f>
        <v>0</v>
      </c>
      <c r="BF291" s="198">
        <f>IF(N291="snížená",J291,0)</f>
        <v>0</v>
      </c>
      <c r="BG291" s="198">
        <f>IF(N291="zákl. přenesená",J291,0)</f>
        <v>0</v>
      </c>
      <c r="BH291" s="198">
        <f>IF(N291="sníž. přenesená",J291,0)</f>
        <v>0</v>
      </c>
      <c r="BI291" s="198">
        <f>IF(N291="nulová",J291,0)</f>
        <v>0</v>
      </c>
      <c r="BJ291" s="17" t="s">
        <v>82</v>
      </c>
      <c r="BK291" s="198">
        <f>ROUND(I291*H291,2)</f>
        <v>0</v>
      </c>
      <c r="BL291" s="17" t="s">
        <v>129</v>
      </c>
      <c r="BM291" s="197" t="s">
        <v>457</v>
      </c>
    </row>
    <row r="292" spans="2:65" s="12" customFormat="1" ht="11.25">
      <c r="B292" s="199"/>
      <c r="C292" s="200"/>
      <c r="D292" s="201" t="s">
        <v>131</v>
      </c>
      <c r="E292" s="202" t="s">
        <v>1</v>
      </c>
      <c r="F292" s="203" t="s">
        <v>452</v>
      </c>
      <c r="G292" s="200"/>
      <c r="H292" s="204">
        <v>151</v>
      </c>
      <c r="I292" s="205"/>
      <c r="J292" s="200"/>
      <c r="K292" s="200"/>
      <c r="L292" s="206"/>
      <c r="M292" s="207"/>
      <c r="N292" s="208"/>
      <c r="O292" s="208"/>
      <c r="P292" s="208"/>
      <c r="Q292" s="208"/>
      <c r="R292" s="208"/>
      <c r="S292" s="208"/>
      <c r="T292" s="209"/>
      <c r="AT292" s="210" t="s">
        <v>131</v>
      </c>
      <c r="AU292" s="210" t="s">
        <v>84</v>
      </c>
      <c r="AV292" s="12" t="s">
        <v>84</v>
      </c>
      <c r="AW292" s="12" t="s">
        <v>33</v>
      </c>
      <c r="AX292" s="12" t="s">
        <v>82</v>
      </c>
      <c r="AY292" s="210" t="s">
        <v>123</v>
      </c>
    </row>
    <row r="293" spans="2:65" s="12" customFormat="1" ht="11.25">
      <c r="B293" s="199"/>
      <c r="C293" s="200"/>
      <c r="D293" s="201" t="s">
        <v>131</v>
      </c>
      <c r="E293" s="200"/>
      <c r="F293" s="203" t="s">
        <v>458</v>
      </c>
      <c r="G293" s="200"/>
      <c r="H293" s="204">
        <v>155.53</v>
      </c>
      <c r="I293" s="205"/>
      <c r="J293" s="200"/>
      <c r="K293" s="200"/>
      <c r="L293" s="206"/>
      <c r="M293" s="207"/>
      <c r="N293" s="208"/>
      <c r="O293" s="208"/>
      <c r="P293" s="208"/>
      <c r="Q293" s="208"/>
      <c r="R293" s="208"/>
      <c r="S293" s="208"/>
      <c r="T293" s="209"/>
      <c r="AT293" s="210" t="s">
        <v>131</v>
      </c>
      <c r="AU293" s="210" t="s">
        <v>84</v>
      </c>
      <c r="AV293" s="12" t="s">
        <v>84</v>
      </c>
      <c r="AW293" s="12" t="s">
        <v>4</v>
      </c>
      <c r="AX293" s="12" t="s">
        <v>82</v>
      </c>
      <c r="AY293" s="210" t="s">
        <v>123</v>
      </c>
    </row>
    <row r="294" spans="2:65" s="1" customFormat="1" ht="24" customHeight="1">
      <c r="B294" s="34"/>
      <c r="C294" s="222" t="s">
        <v>459</v>
      </c>
      <c r="D294" s="222" t="s">
        <v>289</v>
      </c>
      <c r="E294" s="223" t="s">
        <v>460</v>
      </c>
      <c r="F294" s="224" t="s">
        <v>461</v>
      </c>
      <c r="G294" s="225" t="s">
        <v>128</v>
      </c>
      <c r="H294" s="226">
        <v>184.37</v>
      </c>
      <c r="I294" s="227"/>
      <c r="J294" s="228">
        <f>ROUND(I294*H294,2)</f>
        <v>0</v>
      </c>
      <c r="K294" s="224" t="s">
        <v>135</v>
      </c>
      <c r="L294" s="229"/>
      <c r="M294" s="230" t="s">
        <v>1</v>
      </c>
      <c r="N294" s="231" t="s">
        <v>42</v>
      </c>
      <c r="O294" s="66"/>
      <c r="P294" s="195">
        <f>O294*H294</f>
        <v>0</v>
      </c>
      <c r="Q294" s="195">
        <v>0.17599999999999999</v>
      </c>
      <c r="R294" s="195">
        <f>Q294*H294</f>
        <v>32.449120000000001</v>
      </c>
      <c r="S294" s="195">
        <v>0</v>
      </c>
      <c r="T294" s="196">
        <f>S294*H294</f>
        <v>0</v>
      </c>
      <c r="AR294" s="197" t="s">
        <v>164</v>
      </c>
      <c r="AT294" s="197" t="s">
        <v>289</v>
      </c>
      <c r="AU294" s="197" t="s">
        <v>84</v>
      </c>
      <c r="AY294" s="17" t="s">
        <v>123</v>
      </c>
      <c r="BE294" s="198">
        <f>IF(N294="základní",J294,0)</f>
        <v>0</v>
      </c>
      <c r="BF294" s="198">
        <f>IF(N294="snížená",J294,0)</f>
        <v>0</v>
      </c>
      <c r="BG294" s="198">
        <f>IF(N294="zákl. přenesená",J294,0)</f>
        <v>0</v>
      </c>
      <c r="BH294" s="198">
        <f>IF(N294="sníž. přenesená",J294,0)</f>
        <v>0</v>
      </c>
      <c r="BI294" s="198">
        <f>IF(N294="nulová",J294,0)</f>
        <v>0</v>
      </c>
      <c r="BJ294" s="17" t="s">
        <v>82</v>
      </c>
      <c r="BK294" s="198">
        <f>ROUND(I294*H294,2)</f>
        <v>0</v>
      </c>
      <c r="BL294" s="17" t="s">
        <v>129</v>
      </c>
      <c r="BM294" s="197" t="s">
        <v>462</v>
      </c>
    </row>
    <row r="295" spans="2:65" s="12" customFormat="1" ht="11.25">
      <c r="B295" s="199"/>
      <c r="C295" s="200"/>
      <c r="D295" s="201" t="s">
        <v>131</v>
      </c>
      <c r="E295" s="202" t="s">
        <v>1</v>
      </c>
      <c r="F295" s="203" t="s">
        <v>301</v>
      </c>
      <c r="G295" s="200"/>
      <c r="H295" s="204">
        <v>104</v>
      </c>
      <c r="I295" s="205"/>
      <c r="J295" s="200"/>
      <c r="K295" s="200"/>
      <c r="L295" s="206"/>
      <c r="M295" s="207"/>
      <c r="N295" s="208"/>
      <c r="O295" s="208"/>
      <c r="P295" s="208"/>
      <c r="Q295" s="208"/>
      <c r="R295" s="208"/>
      <c r="S295" s="208"/>
      <c r="T295" s="209"/>
      <c r="AT295" s="210" t="s">
        <v>131</v>
      </c>
      <c r="AU295" s="210" t="s">
        <v>84</v>
      </c>
      <c r="AV295" s="12" t="s">
        <v>84</v>
      </c>
      <c r="AW295" s="12" t="s">
        <v>33</v>
      </c>
      <c r="AX295" s="12" t="s">
        <v>77</v>
      </c>
      <c r="AY295" s="210" t="s">
        <v>123</v>
      </c>
    </row>
    <row r="296" spans="2:65" s="12" customFormat="1" ht="11.25">
      <c r="B296" s="199"/>
      <c r="C296" s="200"/>
      <c r="D296" s="201" t="s">
        <v>131</v>
      </c>
      <c r="E296" s="202" t="s">
        <v>1</v>
      </c>
      <c r="F296" s="203" t="s">
        <v>453</v>
      </c>
      <c r="G296" s="200"/>
      <c r="H296" s="204">
        <v>75</v>
      </c>
      <c r="I296" s="205"/>
      <c r="J296" s="200"/>
      <c r="K296" s="200"/>
      <c r="L296" s="206"/>
      <c r="M296" s="207"/>
      <c r="N296" s="208"/>
      <c r="O296" s="208"/>
      <c r="P296" s="208"/>
      <c r="Q296" s="208"/>
      <c r="R296" s="208"/>
      <c r="S296" s="208"/>
      <c r="T296" s="209"/>
      <c r="AT296" s="210" t="s">
        <v>131</v>
      </c>
      <c r="AU296" s="210" t="s">
        <v>84</v>
      </c>
      <c r="AV296" s="12" t="s">
        <v>84</v>
      </c>
      <c r="AW296" s="12" t="s">
        <v>33</v>
      </c>
      <c r="AX296" s="12" t="s">
        <v>77</v>
      </c>
      <c r="AY296" s="210" t="s">
        <v>123</v>
      </c>
    </row>
    <row r="297" spans="2:65" s="13" customFormat="1" ht="11.25">
      <c r="B297" s="211"/>
      <c r="C297" s="212"/>
      <c r="D297" s="201" t="s">
        <v>131</v>
      </c>
      <c r="E297" s="213" t="s">
        <v>1</v>
      </c>
      <c r="F297" s="214" t="s">
        <v>139</v>
      </c>
      <c r="G297" s="212"/>
      <c r="H297" s="215">
        <v>179</v>
      </c>
      <c r="I297" s="216"/>
      <c r="J297" s="212"/>
      <c r="K297" s="212"/>
      <c r="L297" s="217"/>
      <c r="M297" s="218"/>
      <c r="N297" s="219"/>
      <c r="O297" s="219"/>
      <c r="P297" s="219"/>
      <c r="Q297" s="219"/>
      <c r="R297" s="219"/>
      <c r="S297" s="219"/>
      <c r="T297" s="220"/>
      <c r="AT297" s="221" t="s">
        <v>131</v>
      </c>
      <c r="AU297" s="221" t="s">
        <v>84</v>
      </c>
      <c r="AV297" s="13" t="s">
        <v>129</v>
      </c>
      <c r="AW297" s="13" t="s">
        <v>33</v>
      </c>
      <c r="AX297" s="13" t="s">
        <v>82</v>
      </c>
      <c r="AY297" s="221" t="s">
        <v>123</v>
      </c>
    </row>
    <row r="298" spans="2:65" s="12" customFormat="1" ht="11.25">
      <c r="B298" s="199"/>
      <c r="C298" s="200"/>
      <c r="D298" s="201" t="s">
        <v>131</v>
      </c>
      <c r="E298" s="200"/>
      <c r="F298" s="203" t="s">
        <v>463</v>
      </c>
      <c r="G298" s="200"/>
      <c r="H298" s="204">
        <v>184.37</v>
      </c>
      <c r="I298" s="205"/>
      <c r="J298" s="200"/>
      <c r="K298" s="200"/>
      <c r="L298" s="206"/>
      <c r="M298" s="207"/>
      <c r="N298" s="208"/>
      <c r="O298" s="208"/>
      <c r="P298" s="208"/>
      <c r="Q298" s="208"/>
      <c r="R298" s="208"/>
      <c r="S298" s="208"/>
      <c r="T298" s="209"/>
      <c r="AT298" s="210" t="s">
        <v>131</v>
      </c>
      <c r="AU298" s="210" t="s">
        <v>84</v>
      </c>
      <c r="AV298" s="12" t="s">
        <v>84</v>
      </c>
      <c r="AW298" s="12" t="s">
        <v>4</v>
      </c>
      <c r="AX298" s="12" t="s">
        <v>82</v>
      </c>
      <c r="AY298" s="210" t="s">
        <v>123</v>
      </c>
    </row>
    <row r="299" spans="2:65" s="1" customFormat="1" ht="24" customHeight="1">
      <c r="B299" s="34"/>
      <c r="C299" s="186" t="s">
        <v>464</v>
      </c>
      <c r="D299" s="186" t="s">
        <v>125</v>
      </c>
      <c r="E299" s="187" t="s">
        <v>465</v>
      </c>
      <c r="F299" s="188" t="s">
        <v>466</v>
      </c>
      <c r="G299" s="189" t="s">
        <v>128</v>
      </c>
      <c r="H299" s="190">
        <v>56</v>
      </c>
      <c r="I299" s="191"/>
      <c r="J299" s="192">
        <f>ROUND(I299*H299,2)</f>
        <v>0</v>
      </c>
      <c r="K299" s="188" t="s">
        <v>135</v>
      </c>
      <c r="L299" s="38"/>
      <c r="M299" s="193" t="s">
        <v>1</v>
      </c>
      <c r="N299" s="194" t="s">
        <v>42</v>
      </c>
      <c r="O299" s="66"/>
      <c r="P299" s="195">
        <f>O299*H299</f>
        <v>0</v>
      </c>
      <c r="Q299" s="195">
        <v>8.5650000000000004E-2</v>
      </c>
      <c r="R299" s="195">
        <f>Q299*H299</f>
        <v>4.7964000000000002</v>
      </c>
      <c r="S299" s="195">
        <v>0</v>
      </c>
      <c r="T299" s="196">
        <f>S299*H299</f>
        <v>0</v>
      </c>
      <c r="AR299" s="197" t="s">
        <v>129</v>
      </c>
      <c r="AT299" s="197" t="s">
        <v>125</v>
      </c>
      <c r="AU299" s="197" t="s">
        <v>84</v>
      </c>
      <c r="AY299" s="17" t="s">
        <v>123</v>
      </c>
      <c r="BE299" s="198">
        <f>IF(N299="základní",J299,0)</f>
        <v>0</v>
      </c>
      <c r="BF299" s="198">
        <f>IF(N299="snížená",J299,0)</f>
        <v>0</v>
      </c>
      <c r="BG299" s="198">
        <f>IF(N299="zákl. přenesená",J299,0)</f>
        <v>0</v>
      </c>
      <c r="BH299" s="198">
        <f>IF(N299="sníž. přenesená",J299,0)</f>
        <v>0</v>
      </c>
      <c r="BI299" s="198">
        <f>IF(N299="nulová",J299,0)</f>
        <v>0</v>
      </c>
      <c r="BJ299" s="17" t="s">
        <v>82</v>
      </c>
      <c r="BK299" s="198">
        <f>ROUND(I299*H299,2)</f>
        <v>0</v>
      </c>
      <c r="BL299" s="17" t="s">
        <v>129</v>
      </c>
      <c r="BM299" s="197" t="s">
        <v>467</v>
      </c>
    </row>
    <row r="300" spans="2:65" s="12" customFormat="1" ht="11.25">
      <c r="B300" s="199"/>
      <c r="C300" s="200"/>
      <c r="D300" s="201" t="s">
        <v>131</v>
      </c>
      <c r="E300" s="202" t="s">
        <v>1</v>
      </c>
      <c r="F300" s="203" t="s">
        <v>468</v>
      </c>
      <c r="G300" s="200"/>
      <c r="H300" s="204">
        <v>56</v>
      </c>
      <c r="I300" s="205"/>
      <c r="J300" s="200"/>
      <c r="K300" s="200"/>
      <c r="L300" s="206"/>
      <c r="M300" s="207"/>
      <c r="N300" s="208"/>
      <c r="O300" s="208"/>
      <c r="P300" s="208"/>
      <c r="Q300" s="208"/>
      <c r="R300" s="208"/>
      <c r="S300" s="208"/>
      <c r="T300" s="209"/>
      <c r="AT300" s="210" t="s">
        <v>131</v>
      </c>
      <c r="AU300" s="210" t="s">
        <v>84</v>
      </c>
      <c r="AV300" s="12" t="s">
        <v>84</v>
      </c>
      <c r="AW300" s="12" t="s">
        <v>33</v>
      </c>
      <c r="AX300" s="12" t="s">
        <v>82</v>
      </c>
      <c r="AY300" s="210" t="s">
        <v>123</v>
      </c>
    </row>
    <row r="301" spans="2:65" s="1" customFormat="1" ht="16.5" customHeight="1">
      <c r="B301" s="34"/>
      <c r="C301" s="222" t="s">
        <v>469</v>
      </c>
      <c r="D301" s="222" t="s">
        <v>289</v>
      </c>
      <c r="E301" s="223" t="s">
        <v>455</v>
      </c>
      <c r="F301" s="224" t="s">
        <v>456</v>
      </c>
      <c r="G301" s="225" t="s">
        <v>128</v>
      </c>
      <c r="H301" s="226">
        <v>57.68</v>
      </c>
      <c r="I301" s="227"/>
      <c r="J301" s="228">
        <f>ROUND(I301*H301,2)</f>
        <v>0</v>
      </c>
      <c r="K301" s="224" t="s">
        <v>135</v>
      </c>
      <c r="L301" s="229"/>
      <c r="M301" s="230" t="s">
        <v>1</v>
      </c>
      <c r="N301" s="231" t="s">
        <v>42</v>
      </c>
      <c r="O301" s="66"/>
      <c r="P301" s="195">
        <f>O301*H301</f>
        <v>0</v>
      </c>
      <c r="Q301" s="195">
        <v>0.17599999999999999</v>
      </c>
      <c r="R301" s="195">
        <f>Q301*H301</f>
        <v>10.151679999999999</v>
      </c>
      <c r="S301" s="195">
        <v>0</v>
      </c>
      <c r="T301" s="196">
        <f>S301*H301</f>
        <v>0</v>
      </c>
      <c r="AR301" s="197" t="s">
        <v>164</v>
      </c>
      <c r="AT301" s="197" t="s">
        <v>289</v>
      </c>
      <c r="AU301" s="197" t="s">
        <v>84</v>
      </c>
      <c r="AY301" s="17" t="s">
        <v>123</v>
      </c>
      <c r="BE301" s="198">
        <f>IF(N301="základní",J301,0)</f>
        <v>0</v>
      </c>
      <c r="BF301" s="198">
        <f>IF(N301="snížená",J301,0)</f>
        <v>0</v>
      </c>
      <c r="BG301" s="198">
        <f>IF(N301="zákl. přenesená",J301,0)</f>
        <v>0</v>
      </c>
      <c r="BH301" s="198">
        <f>IF(N301="sníž. přenesená",J301,0)</f>
        <v>0</v>
      </c>
      <c r="BI301" s="198">
        <f>IF(N301="nulová",J301,0)</f>
        <v>0</v>
      </c>
      <c r="BJ301" s="17" t="s">
        <v>82</v>
      </c>
      <c r="BK301" s="198">
        <f>ROUND(I301*H301,2)</f>
        <v>0</v>
      </c>
      <c r="BL301" s="17" t="s">
        <v>129</v>
      </c>
      <c r="BM301" s="197" t="s">
        <v>470</v>
      </c>
    </row>
    <row r="302" spans="2:65" s="12" customFormat="1" ht="11.25">
      <c r="B302" s="199"/>
      <c r="C302" s="200"/>
      <c r="D302" s="201" t="s">
        <v>131</v>
      </c>
      <c r="E302" s="200"/>
      <c r="F302" s="203" t="s">
        <v>471</v>
      </c>
      <c r="G302" s="200"/>
      <c r="H302" s="204">
        <v>57.68</v>
      </c>
      <c r="I302" s="205"/>
      <c r="J302" s="200"/>
      <c r="K302" s="200"/>
      <c r="L302" s="206"/>
      <c r="M302" s="207"/>
      <c r="N302" s="208"/>
      <c r="O302" s="208"/>
      <c r="P302" s="208"/>
      <c r="Q302" s="208"/>
      <c r="R302" s="208"/>
      <c r="S302" s="208"/>
      <c r="T302" s="209"/>
      <c r="AT302" s="210" t="s">
        <v>131</v>
      </c>
      <c r="AU302" s="210" t="s">
        <v>84</v>
      </c>
      <c r="AV302" s="12" t="s">
        <v>84</v>
      </c>
      <c r="AW302" s="12" t="s">
        <v>4</v>
      </c>
      <c r="AX302" s="12" t="s">
        <v>82</v>
      </c>
      <c r="AY302" s="210" t="s">
        <v>123</v>
      </c>
    </row>
    <row r="303" spans="2:65" s="1" customFormat="1" ht="24" customHeight="1">
      <c r="B303" s="34"/>
      <c r="C303" s="186" t="s">
        <v>472</v>
      </c>
      <c r="D303" s="186" t="s">
        <v>125</v>
      </c>
      <c r="E303" s="187" t="s">
        <v>473</v>
      </c>
      <c r="F303" s="188" t="s">
        <v>474</v>
      </c>
      <c r="G303" s="189" t="s">
        <v>128</v>
      </c>
      <c r="H303" s="190">
        <v>297</v>
      </c>
      <c r="I303" s="191"/>
      <c r="J303" s="192">
        <f>ROUND(I303*H303,2)</f>
        <v>0</v>
      </c>
      <c r="K303" s="188" t="s">
        <v>135</v>
      </c>
      <c r="L303" s="38"/>
      <c r="M303" s="193" t="s">
        <v>1</v>
      </c>
      <c r="N303" s="194" t="s">
        <v>42</v>
      </c>
      <c r="O303" s="66"/>
      <c r="P303" s="195">
        <f>O303*H303</f>
        <v>0</v>
      </c>
      <c r="Q303" s="195">
        <v>8.5650000000000004E-2</v>
      </c>
      <c r="R303" s="195">
        <f>Q303*H303</f>
        <v>25.43805</v>
      </c>
      <c r="S303" s="195">
        <v>0</v>
      </c>
      <c r="T303" s="196">
        <f>S303*H303</f>
        <v>0</v>
      </c>
      <c r="AR303" s="197" t="s">
        <v>129</v>
      </c>
      <c r="AT303" s="197" t="s">
        <v>125</v>
      </c>
      <c r="AU303" s="197" t="s">
        <v>84</v>
      </c>
      <c r="AY303" s="17" t="s">
        <v>123</v>
      </c>
      <c r="BE303" s="198">
        <f>IF(N303="základní",J303,0)</f>
        <v>0</v>
      </c>
      <c r="BF303" s="198">
        <f>IF(N303="snížená",J303,0)</f>
        <v>0</v>
      </c>
      <c r="BG303" s="198">
        <f>IF(N303="zákl. přenesená",J303,0)</f>
        <v>0</v>
      </c>
      <c r="BH303" s="198">
        <f>IF(N303="sníž. přenesená",J303,0)</f>
        <v>0</v>
      </c>
      <c r="BI303" s="198">
        <f>IF(N303="nulová",J303,0)</f>
        <v>0</v>
      </c>
      <c r="BJ303" s="17" t="s">
        <v>82</v>
      </c>
      <c r="BK303" s="198">
        <f>ROUND(I303*H303,2)</f>
        <v>0</v>
      </c>
      <c r="BL303" s="17" t="s">
        <v>129</v>
      </c>
      <c r="BM303" s="197" t="s">
        <v>475</v>
      </c>
    </row>
    <row r="304" spans="2:65" s="12" customFormat="1" ht="11.25">
      <c r="B304" s="199"/>
      <c r="C304" s="200"/>
      <c r="D304" s="201" t="s">
        <v>131</v>
      </c>
      <c r="E304" s="202" t="s">
        <v>1</v>
      </c>
      <c r="F304" s="203" t="s">
        <v>476</v>
      </c>
      <c r="G304" s="200"/>
      <c r="H304" s="204">
        <v>297</v>
      </c>
      <c r="I304" s="205"/>
      <c r="J304" s="200"/>
      <c r="K304" s="200"/>
      <c r="L304" s="206"/>
      <c r="M304" s="207"/>
      <c r="N304" s="208"/>
      <c r="O304" s="208"/>
      <c r="P304" s="208"/>
      <c r="Q304" s="208"/>
      <c r="R304" s="208"/>
      <c r="S304" s="208"/>
      <c r="T304" s="209"/>
      <c r="AT304" s="210" t="s">
        <v>131</v>
      </c>
      <c r="AU304" s="210" t="s">
        <v>84</v>
      </c>
      <c r="AV304" s="12" t="s">
        <v>84</v>
      </c>
      <c r="AW304" s="12" t="s">
        <v>33</v>
      </c>
      <c r="AX304" s="12" t="s">
        <v>82</v>
      </c>
      <c r="AY304" s="210" t="s">
        <v>123</v>
      </c>
    </row>
    <row r="305" spans="2:65" s="1" customFormat="1" ht="16.5" customHeight="1">
      <c r="B305" s="34"/>
      <c r="C305" s="222" t="s">
        <v>477</v>
      </c>
      <c r="D305" s="222" t="s">
        <v>289</v>
      </c>
      <c r="E305" s="223" t="s">
        <v>455</v>
      </c>
      <c r="F305" s="224" t="s">
        <v>456</v>
      </c>
      <c r="G305" s="225" t="s">
        <v>128</v>
      </c>
      <c r="H305" s="226">
        <v>302.94</v>
      </c>
      <c r="I305" s="227"/>
      <c r="J305" s="228">
        <f>ROUND(I305*H305,2)</f>
        <v>0</v>
      </c>
      <c r="K305" s="224" t="s">
        <v>135</v>
      </c>
      <c r="L305" s="229"/>
      <c r="M305" s="230" t="s">
        <v>1</v>
      </c>
      <c r="N305" s="231" t="s">
        <v>42</v>
      </c>
      <c r="O305" s="66"/>
      <c r="P305" s="195">
        <f>O305*H305</f>
        <v>0</v>
      </c>
      <c r="Q305" s="195">
        <v>0.17599999999999999</v>
      </c>
      <c r="R305" s="195">
        <f>Q305*H305</f>
        <v>53.317439999999998</v>
      </c>
      <c r="S305" s="195">
        <v>0</v>
      </c>
      <c r="T305" s="196">
        <f>S305*H305</f>
        <v>0</v>
      </c>
      <c r="AR305" s="197" t="s">
        <v>164</v>
      </c>
      <c r="AT305" s="197" t="s">
        <v>289</v>
      </c>
      <c r="AU305" s="197" t="s">
        <v>84</v>
      </c>
      <c r="AY305" s="17" t="s">
        <v>123</v>
      </c>
      <c r="BE305" s="198">
        <f>IF(N305="základní",J305,0)</f>
        <v>0</v>
      </c>
      <c r="BF305" s="198">
        <f>IF(N305="snížená",J305,0)</f>
        <v>0</v>
      </c>
      <c r="BG305" s="198">
        <f>IF(N305="zákl. přenesená",J305,0)</f>
        <v>0</v>
      </c>
      <c r="BH305" s="198">
        <f>IF(N305="sníž. přenesená",J305,0)</f>
        <v>0</v>
      </c>
      <c r="BI305" s="198">
        <f>IF(N305="nulová",J305,0)</f>
        <v>0</v>
      </c>
      <c r="BJ305" s="17" t="s">
        <v>82</v>
      </c>
      <c r="BK305" s="198">
        <f>ROUND(I305*H305,2)</f>
        <v>0</v>
      </c>
      <c r="BL305" s="17" t="s">
        <v>129</v>
      </c>
      <c r="BM305" s="197" t="s">
        <v>478</v>
      </c>
    </row>
    <row r="306" spans="2:65" s="12" customFormat="1" ht="11.25">
      <c r="B306" s="199"/>
      <c r="C306" s="200"/>
      <c r="D306" s="201" t="s">
        <v>131</v>
      </c>
      <c r="E306" s="200"/>
      <c r="F306" s="203" t="s">
        <v>479</v>
      </c>
      <c r="G306" s="200"/>
      <c r="H306" s="204">
        <v>302.94</v>
      </c>
      <c r="I306" s="205"/>
      <c r="J306" s="200"/>
      <c r="K306" s="200"/>
      <c r="L306" s="206"/>
      <c r="M306" s="207"/>
      <c r="N306" s="208"/>
      <c r="O306" s="208"/>
      <c r="P306" s="208"/>
      <c r="Q306" s="208"/>
      <c r="R306" s="208"/>
      <c r="S306" s="208"/>
      <c r="T306" s="209"/>
      <c r="AT306" s="210" t="s">
        <v>131</v>
      </c>
      <c r="AU306" s="210" t="s">
        <v>84</v>
      </c>
      <c r="AV306" s="12" t="s">
        <v>84</v>
      </c>
      <c r="AW306" s="12" t="s">
        <v>4</v>
      </c>
      <c r="AX306" s="12" t="s">
        <v>82</v>
      </c>
      <c r="AY306" s="210" t="s">
        <v>123</v>
      </c>
    </row>
    <row r="307" spans="2:65" s="11" customFormat="1" ht="22.9" customHeight="1">
      <c r="B307" s="170"/>
      <c r="C307" s="171"/>
      <c r="D307" s="172" t="s">
        <v>76</v>
      </c>
      <c r="E307" s="184" t="s">
        <v>164</v>
      </c>
      <c r="F307" s="184" t="s">
        <v>480</v>
      </c>
      <c r="G307" s="171"/>
      <c r="H307" s="171"/>
      <c r="I307" s="174"/>
      <c r="J307" s="185">
        <f>BK307</f>
        <v>0</v>
      </c>
      <c r="K307" s="171"/>
      <c r="L307" s="176"/>
      <c r="M307" s="177"/>
      <c r="N307" s="178"/>
      <c r="O307" s="178"/>
      <c r="P307" s="179">
        <f>SUM(P308:P319)</f>
        <v>0</v>
      </c>
      <c r="Q307" s="178"/>
      <c r="R307" s="179">
        <f>SUM(R308:R319)</f>
        <v>4.5309698800000007</v>
      </c>
      <c r="S307" s="178"/>
      <c r="T307" s="180">
        <f>SUM(T308:T319)</f>
        <v>3.7999999999999999E-2</v>
      </c>
      <c r="AR307" s="181" t="s">
        <v>82</v>
      </c>
      <c r="AT307" s="182" t="s">
        <v>76</v>
      </c>
      <c r="AU307" s="182" t="s">
        <v>82</v>
      </c>
      <c r="AY307" s="181" t="s">
        <v>123</v>
      </c>
      <c r="BK307" s="183">
        <f>SUM(BK308:BK319)</f>
        <v>0</v>
      </c>
    </row>
    <row r="308" spans="2:65" s="1" customFormat="1" ht="24" customHeight="1">
      <c r="B308" s="34"/>
      <c r="C308" s="186" t="s">
        <v>481</v>
      </c>
      <c r="D308" s="186" t="s">
        <v>125</v>
      </c>
      <c r="E308" s="187" t="s">
        <v>482</v>
      </c>
      <c r="F308" s="188" t="s">
        <v>483</v>
      </c>
      <c r="G308" s="189" t="s">
        <v>143</v>
      </c>
      <c r="H308" s="190">
        <v>1</v>
      </c>
      <c r="I308" s="191"/>
      <c r="J308" s="192">
        <f>ROUND(I308*H308,2)</f>
        <v>0</v>
      </c>
      <c r="K308" s="188" t="s">
        <v>1</v>
      </c>
      <c r="L308" s="38"/>
      <c r="M308" s="193" t="s">
        <v>1</v>
      </c>
      <c r="N308" s="194" t="s">
        <v>42</v>
      </c>
      <c r="O308" s="66"/>
      <c r="P308" s="195">
        <f>O308*H308</f>
        <v>0</v>
      </c>
      <c r="Q308" s="195">
        <v>1.1E-4</v>
      </c>
      <c r="R308" s="195">
        <f>Q308*H308</f>
        <v>1.1E-4</v>
      </c>
      <c r="S308" s="195">
        <v>3.7999999999999999E-2</v>
      </c>
      <c r="T308" s="196">
        <f>S308*H308</f>
        <v>3.7999999999999999E-2</v>
      </c>
      <c r="AR308" s="197" t="s">
        <v>129</v>
      </c>
      <c r="AT308" s="197" t="s">
        <v>125</v>
      </c>
      <c r="AU308" s="197" t="s">
        <v>84</v>
      </c>
      <c r="AY308" s="17" t="s">
        <v>123</v>
      </c>
      <c r="BE308" s="198">
        <f>IF(N308="základní",J308,0)</f>
        <v>0</v>
      </c>
      <c r="BF308" s="198">
        <f>IF(N308="snížená",J308,0)</f>
        <v>0</v>
      </c>
      <c r="BG308" s="198">
        <f>IF(N308="zákl. přenesená",J308,0)</f>
        <v>0</v>
      </c>
      <c r="BH308" s="198">
        <f>IF(N308="sníž. přenesená",J308,0)</f>
        <v>0</v>
      </c>
      <c r="BI308" s="198">
        <f>IF(N308="nulová",J308,0)</f>
        <v>0</v>
      </c>
      <c r="BJ308" s="17" t="s">
        <v>82</v>
      </c>
      <c r="BK308" s="198">
        <f>ROUND(I308*H308,2)</f>
        <v>0</v>
      </c>
      <c r="BL308" s="17" t="s">
        <v>129</v>
      </c>
      <c r="BM308" s="197" t="s">
        <v>484</v>
      </c>
    </row>
    <row r="309" spans="2:65" s="1" customFormat="1" ht="24" customHeight="1">
      <c r="B309" s="34"/>
      <c r="C309" s="186" t="s">
        <v>485</v>
      </c>
      <c r="D309" s="186" t="s">
        <v>125</v>
      </c>
      <c r="E309" s="187" t="s">
        <v>486</v>
      </c>
      <c r="F309" s="188" t="s">
        <v>487</v>
      </c>
      <c r="G309" s="189" t="s">
        <v>220</v>
      </c>
      <c r="H309" s="190">
        <v>8.5999999999999993E-2</v>
      </c>
      <c r="I309" s="191"/>
      <c r="J309" s="192">
        <f>ROUND(I309*H309,2)</f>
        <v>0</v>
      </c>
      <c r="K309" s="188" t="s">
        <v>1</v>
      </c>
      <c r="L309" s="38"/>
      <c r="M309" s="193" t="s">
        <v>1</v>
      </c>
      <c r="N309" s="194" t="s">
        <v>42</v>
      </c>
      <c r="O309" s="66"/>
      <c r="P309" s="195">
        <f>O309*H309</f>
        <v>0</v>
      </c>
      <c r="Q309" s="195">
        <v>2.4775800000000001</v>
      </c>
      <c r="R309" s="195">
        <f>Q309*H309</f>
        <v>0.21307187999999999</v>
      </c>
      <c r="S309" s="195">
        <v>0</v>
      </c>
      <c r="T309" s="196">
        <f>S309*H309</f>
        <v>0</v>
      </c>
      <c r="AR309" s="197" t="s">
        <v>129</v>
      </c>
      <c r="AT309" s="197" t="s">
        <v>125</v>
      </c>
      <c r="AU309" s="197" t="s">
        <v>84</v>
      </c>
      <c r="AY309" s="17" t="s">
        <v>123</v>
      </c>
      <c r="BE309" s="198">
        <f>IF(N309="základní",J309,0)</f>
        <v>0</v>
      </c>
      <c r="BF309" s="198">
        <f>IF(N309="snížená",J309,0)</f>
        <v>0</v>
      </c>
      <c r="BG309" s="198">
        <f>IF(N309="zákl. přenesená",J309,0)</f>
        <v>0</v>
      </c>
      <c r="BH309" s="198">
        <f>IF(N309="sníž. přenesená",J309,0)</f>
        <v>0</v>
      </c>
      <c r="BI309" s="198">
        <f>IF(N309="nulová",J309,0)</f>
        <v>0</v>
      </c>
      <c r="BJ309" s="17" t="s">
        <v>82</v>
      </c>
      <c r="BK309" s="198">
        <f>ROUND(I309*H309,2)</f>
        <v>0</v>
      </c>
      <c r="BL309" s="17" t="s">
        <v>129</v>
      </c>
      <c r="BM309" s="197" t="s">
        <v>488</v>
      </c>
    </row>
    <row r="310" spans="2:65" s="12" customFormat="1" ht="11.25">
      <c r="B310" s="199"/>
      <c r="C310" s="200"/>
      <c r="D310" s="201" t="s">
        <v>131</v>
      </c>
      <c r="E310" s="202" t="s">
        <v>1</v>
      </c>
      <c r="F310" s="203" t="s">
        <v>489</v>
      </c>
      <c r="G310" s="200"/>
      <c r="H310" s="204">
        <v>8.5999999999999993E-2</v>
      </c>
      <c r="I310" s="205"/>
      <c r="J310" s="200"/>
      <c r="K310" s="200"/>
      <c r="L310" s="206"/>
      <c r="M310" s="207"/>
      <c r="N310" s="208"/>
      <c r="O310" s="208"/>
      <c r="P310" s="208"/>
      <c r="Q310" s="208"/>
      <c r="R310" s="208"/>
      <c r="S310" s="208"/>
      <c r="T310" s="209"/>
      <c r="AT310" s="210" t="s">
        <v>131</v>
      </c>
      <c r="AU310" s="210" t="s">
        <v>84</v>
      </c>
      <c r="AV310" s="12" t="s">
        <v>84</v>
      </c>
      <c r="AW310" s="12" t="s">
        <v>33</v>
      </c>
      <c r="AX310" s="12" t="s">
        <v>82</v>
      </c>
      <c r="AY310" s="210" t="s">
        <v>123</v>
      </c>
    </row>
    <row r="311" spans="2:65" s="1" customFormat="1" ht="24" customHeight="1">
      <c r="B311" s="34"/>
      <c r="C311" s="186" t="s">
        <v>490</v>
      </c>
      <c r="D311" s="186" t="s">
        <v>125</v>
      </c>
      <c r="E311" s="187" t="s">
        <v>491</v>
      </c>
      <c r="F311" s="188" t="s">
        <v>492</v>
      </c>
      <c r="G311" s="189" t="s">
        <v>128</v>
      </c>
      <c r="H311" s="190">
        <v>1.52</v>
      </c>
      <c r="I311" s="191"/>
      <c r="J311" s="192">
        <f>ROUND(I311*H311,2)</f>
        <v>0</v>
      </c>
      <c r="K311" s="188" t="s">
        <v>135</v>
      </c>
      <c r="L311" s="38"/>
      <c r="M311" s="193" t="s">
        <v>1</v>
      </c>
      <c r="N311" s="194" t="s">
        <v>42</v>
      </c>
      <c r="O311" s="66"/>
      <c r="P311" s="195">
        <f>O311*H311</f>
        <v>0</v>
      </c>
      <c r="Q311" s="195">
        <v>4.6499999999999996E-3</v>
      </c>
      <c r="R311" s="195">
        <f>Q311*H311</f>
        <v>7.0679999999999996E-3</v>
      </c>
      <c r="S311" s="195">
        <v>0</v>
      </c>
      <c r="T311" s="196">
        <f>S311*H311</f>
        <v>0</v>
      </c>
      <c r="AR311" s="197" t="s">
        <v>129</v>
      </c>
      <c r="AT311" s="197" t="s">
        <v>125</v>
      </c>
      <c r="AU311" s="197" t="s">
        <v>84</v>
      </c>
      <c r="AY311" s="17" t="s">
        <v>123</v>
      </c>
      <c r="BE311" s="198">
        <f>IF(N311="základní",J311,0)</f>
        <v>0</v>
      </c>
      <c r="BF311" s="198">
        <f>IF(N311="snížená",J311,0)</f>
        <v>0</v>
      </c>
      <c r="BG311" s="198">
        <f>IF(N311="zákl. přenesená",J311,0)</f>
        <v>0</v>
      </c>
      <c r="BH311" s="198">
        <f>IF(N311="sníž. přenesená",J311,0)</f>
        <v>0</v>
      </c>
      <c r="BI311" s="198">
        <f>IF(N311="nulová",J311,0)</f>
        <v>0</v>
      </c>
      <c r="BJ311" s="17" t="s">
        <v>82</v>
      </c>
      <c r="BK311" s="198">
        <f>ROUND(I311*H311,2)</f>
        <v>0</v>
      </c>
      <c r="BL311" s="17" t="s">
        <v>129</v>
      </c>
      <c r="BM311" s="197" t="s">
        <v>493</v>
      </c>
    </row>
    <row r="312" spans="2:65" s="12" customFormat="1" ht="11.25">
      <c r="B312" s="199"/>
      <c r="C312" s="200"/>
      <c r="D312" s="201" t="s">
        <v>131</v>
      </c>
      <c r="E312" s="202" t="s">
        <v>1</v>
      </c>
      <c r="F312" s="203" t="s">
        <v>494</v>
      </c>
      <c r="G312" s="200"/>
      <c r="H312" s="204">
        <v>1.52</v>
      </c>
      <c r="I312" s="205"/>
      <c r="J312" s="200"/>
      <c r="K312" s="200"/>
      <c r="L312" s="206"/>
      <c r="M312" s="207"/>
      <c r="N312" s="208"/>
      <c r="O312" s="208"/>
      <c r="P312" s="208"/>
      <c r="Q312" s="208"/>
      <c r="R312" s="208"/>
      <c r="S312" s="208"/>
      <c r="T312" s="209"/>
      <c r="AT312" s="210" t="s">
        <v>131</v>
      </c>
      <c r="AU312" s="210" t="s">
        <v>84</v>
      </c>
      <c r="AV312" s="12" t="s">
        <v>84</v>
      </c>
      <c r="AW312" s="12" t="s">
        <v>33</v>
      </c>
      <c r="AX312" s="12" t="s">
        <v>82</v>
      </c>
      <c r="AY312" s="210" t="s">
        <v>123</v>
      </c>
    </row>
    <row r="313" spans="2:65" s="1" customFormat="1" ht="16.5" customHeight="1">
      <c r="B313" s="34"/>
      <c r="C313" s="186" t="s">
        <v>495</v>
      </c>
      <c r="D313" s="186" t="s">
        <v>125</v>
      </c>
      <c r="E313" s="187" t="s">
        <v>496</v>
      </c>
      <c r="F313" s="188" t="s">
        <v>497</v>
      </c>
      <c r="G313" s="189" t="s">
        <v>143</v>
      </c>
      <c r="H313" s="190">
        <v>2</v>
      </c>
      <c r="I313" s="191"/>
      <c r="J313" s="192">
        <f>ROUND(I313*H313,2)</f>
        <v>0</v>
      </c>
      <c r="K313" s="188" t="s">
        <v>1</v>
      </c>
      <c r="L313" s="38"/>
      <c r="M313" s="193" t="s">
        <v>1</v>
      </c>
      <c r="N313" s="194" t="s">
        <v>42</v>
      </c>
      <c r="O313" s="66"/>
      <c r="P313" s="195">
        <f>O313*H313</f>
        <v>0</v>
      </c>
      <c r="Q313" s="195">
        <v>1.17E-2</v>
      </c>
      <c r="R313" s="195">
        <f>Q313*H313</f>
        <v>2.3400000000000001E-2</v>
      </c>
      <c r="S313" s="195">
        <v>0</v>
      </c>
      <c r="T313" s="196">
        <f>S313*H313</f>
        <v>0</v>
      </c>
      <c r="AR313" s="197" t="s">
        <v>129</v>
      </c>
      <c r="AT313" s="197" t="s">
        <v>125</v>
      </c>
      <c r="AU313" s="197" t="s">
        <v>84</v>
      </c>
      <c r="AY313" s="17" t="s">
        <v>123</v>
      </c>
      <c r="BE313" s="198">
        <f>IF(N313="základní",J313,0)</f>
        <v>0</v>
      </c>
      <c r="BF313" s="198">
        <f>IF(N313="snížená",J313,0)</f>
        <v>0</v>
      </c>
      <c r="BG313" s="198">
        <f>IF(N313="zákl. přenesená",J313,0)</f>
        <v>0</v>
      </c>
      <c r="BH313" s="198">
        <f>IF(N313="sníž. přenesená",J313,0)</f>
        <v>0</v>
      </c>
      <c r="BI313" s="198">
        <f>IF(N313="nulová",J313,0)</f>
        <v>0</v>
      </c>
      <c r="BJ313" s="17" t="s">
        <v>82</v>
      </c>
      <c r="BK313" s="198">
        <f>ROUND(I313*H313,2)</f>
        <v>0</v>
      </c>
      <c r="BL313" s="17" t="s">
        <v>129</v>
      </c>
      <c r="BM313" s="197" t="s">
        <v>498</v>
      </c>
    </row>
    <row r="314" spans="2:65" s="12" customFormat="1" ht="11.25">
      <c r="B314" s="199"/>
      <c r="C314" s="200"/>
      <c r="D314" s="201" t="s">
        <v>131</v>
      </c>
      <c r="E314" s="202" t="s">
        <v>1</v>
      </c>
      <c r="F314" s="203" t="s">
        <v>499</v>
      </c>
      <c r="G314" s="200"/>
      <c r="H314" s="204">
        <v>2</v>
      </c>
      <c r="I314" s="205"/>
      <c r="J314" s="200"/>
      <c r="K314" s="200"/>
      <c r="L314" s="206"/>
      <c r="M314" s="207"/>
      <c r="N314" s="208"/>
      <c r="O314" s="208"/>
      <c r="P314" s="208"/>
      <c r="Q314" s="208"/>
      <c r="R314" s="208"/>
      <c r="S314" s="208"/>
      <c r="T314" s="209"/>
      <c r="AT314" s="210" t="s">
        <v>131</v>
      </c>
      <c r="AU314" s="210" t="s">
        <v>84</v>
      </c>
      <c r="AV314" s="12" t="s">
        <v>84</v>
      </c>
      <c r="AW314" s="12" t="s">
        <v>33</v>
      </c>
      <c r="AX314" s="12" t="s">
        <v>82</v>
      </c>
      <c r="AY314" s="210" t="s">
        <v>123</v>
      </c>
    </row>
    <row r="315" spans="2:65" s="1" customFormat="1" ht="24" customHeight="1">
      <c r="B315" s="34"/>
      <c r="C315" s="186" t="s">
        <v>500</v>
      </c>
      <c r="D315" s="186" t="s">
        <v>125</v>
      </c>
      <c r="E315" s="187" t="s">
        <v>501</v>
      </c>
      <c r="F315" s="188" t="s">
        <v>502</v>
      </c>
      <c r="G315" s="189" t="s">
        <v>143</v>
      </c>
      <c r="H315" s="190">
        <v>2</v>
      </c>
      <c r="I315" s="191"/>
      <c r="J315" s="192">
        <f>ROUND(I315*H315,2)</f>
        <v>0</v>
      </c>
      <c r="K315" s="188" t="s">
        <v>135</v>
      </c>
      <c r="L315" s="38"/>
      <c r="M315" s="193" t="s">
        <v>1</v>
      </c>
      <c r="N315" s="194" t="s">
        <v>42</v>
      </c>
      <c r="O315" s="66"/>
      <c r="P315" s="195">
        <f>O315*H315</f>
        <v>0</v>
      </c>
      <c r="Q315" s="195">
        <v>0</v>
      </c>
      <c r="R315" s="195">
        <f>Q315*H315</f>
        <v>0</v>
      </c>
      <c r="S315" s="195">
        <v>0</v>
      </c>
      <c r="T315" s="196">
        <f>S315*H315</f>
        <v>0</v>
      </c>
      <c r="AR315" s="197" t="s">
        <v>129</v>
      </c>
      <c r="AT315" s="197" t="s">
        <v>125</v>
      </c>
      <c r="AU315" s="197" t="s">
        <v>84</v>
      </c>
      <c r="AY315" s="17" t="s">
        <v>123</v>
      </c>
      <c r="BE315" s="198">
        <f>IF(N315="základní",J315,0)</f>
        <v>0</v>
      </c>
      <c r="BF315" s="198">
        <f>IF(N315="snížená",J315,0)</f>
        <v>0</v>
      </c>
      <c r="BG315" s="198">
        <f>IF(N315="zákl. přenesená",J315,0)</f>
        <v>0</v>
      </c>
      <c r="BH315" s="198">
        <f>IF(N315="sníž. přenesená",J315,0)</f>
        <v>0</v>
      </c>
      <c r="BI315" s="198">
        <f>IF(N315="nulová",J315,0)</f>
        <v>0</v>
      </c>
      <c r="BJ315" s="17" t="s">
        <v>82</v>
      </c>
      <c r="BK315" s="198">
        <f>ROUND(I315*H315,2)</f>
        <v>0</v>
      </c>
      <c r="BL315" s="17" t="s">
        <v>129</v>
      </c>
      <c r="BM315" s="197" t="s">
        <v>503</v>
      </c>
    </row>
    <row r="316" spans="2:65" s="12" customFormat="1" ht="11.25">
      <c r="B316" s="199"/>
      <c r="C316" s="200"/>
      <c r="D316" s="201" t="s">
        <v>131</v>
      </c>
      <c r="E316" s="202" t="s">
        <v>1</v>
      </c>
      <c r="F316" s="203" t="s">
        <v>504</v>
      </c>
      <c r="G316" s="200"/>
      <c r="H316" s="204">
        <v>2</v>
      </c>
      <c r="I316" s="205"/>
      <c r="J316" s="200"/>
      <c r="K316" s="200"/>
      <c r="L316" s="206"/>
      <c r="M316" s="207"/>
      <c r="N316" s="208"/>
      <c r="O316" s="208"/>
      <c r="P316" s="208"/>
      <c r="Q316" s="208"/>
      <c r="R316" s="208"/>
      <c r="S316" s="208"/>
      <c r="T316" s="209"/>
      <c r="AT316" s="210" t="s">
        <v>131</v>
      </c>
      <c r="AU316" s="210" t="s">
        <v>84</v>
      </c>
      <c r="AV316" s="12" t="s">
        <v>84</v>
      </c>
      <c r="AW316" s="12" t="s">
        <v>33</v>
      </c>
      <c r="AX316" s="12" t="s">
        <v>82</v>
      </c>
      <c r="AY316" s="210" t="s">
        <v>123</v>
      </c>
    </row>
    <row r="317" spans="2:65" s="1" customFormat="1" ht="16.5" customHeight="1">
      <c r="B317" s="34"/>
      <c r="C317" s="186" t="s">
        <v>505</v>
      </c>
      <c r="D317" s="186" t="s">
        <v>125</v>
      </c>
      <c r="E317" s="187" t="s">
        <v>506</v>
      </c>
      <c r="F317" s="188" t="s">
        <v>507</v>
      </c>
      <c r="G317" s="189" t="s">
        <v>143</v>
      </c>
      <c r="H317" s="190">
        <v>2</v>
      </c>
      <c r="I317" s="191"/>
      <c r="J317" s="192">
        <f>ROUND(I317*H317,2)</f>
        <v>0</v>
      </c>
      <c r="K317" s="188" t="s">
        <v>1</v>
      </c>
      <c r="L317" s="38"/>
      <c r="M317" s="193" t="s">
        <v>1</v>
      </c>
      <c r="N317" s="194" t="s">
        <v>42</v>
      </c>
      <c r="O317" s="66"/>
      <c r="P317" s="195">
        <f>O317*H317</f>
        <v>0</v>
      </c>
      <c r="Q317" s="195">
        <v>0.42368</v>
      </c>
      <c r="R317" s="195">
        <f>Q317*H317</f>
        <v>0.84736</v>
      </c>
      <c r="S317" s="195">
        <v>0</v>
      </c>
      <c r="T317" s="196">
        <f>S317*H317</f>
        <v>0</v>
      </c>
      <c r="AR317" s="197" t="s">
        <v>129</v>
      </c>
      <c r="AT317" s="197" t="s">
        <v>125</v>
      </c>
      <c r="AU317" s="197" t="s">
        <v>84</v>
      </c>
      <c r="AY317" s="17" t="s">
        <v>123</v>
      </c>
      <c r="BE317" s="198">
        <f>IF(N317="základní",J317,0)</f>
        <v>0</v>
      </c>
      <c r="BF317" s="198">
        <f>IF(N317="snížená",J317,0)</f>
        <v>0</v>
      </c>
      <c r="BG317" s="198">
        <f>IF(N317="zákl. přenesená",J317,0)</f>
        <v>0</v>
      </c>
      <c r="BH317" s="198">
        <f>IF(N317="sníž. přenesená",J317,0)</f>
        <v>0</v>
      </c>
      <c r="BI317" s="198">
        <f>IF(N317="nulová",J317,0)</f>
        <v>0</v>
      </c>
      <c r="BJ317" s="17" t="s">
        <v>82</v>
      </c>
      <c r="BK317" s="198">
        <f>ROUND(I317*H317,2)</f>
        <v>0</v>
      </c>
      <c r="BL317" s="17" t="s">
        <v>129</v>
      </c>
      <c r="BM317" s="197" t="s">
        <v>508</v>
      </c>
    </row>
    <row r="318" spans="2:65" s="1" customFormat="1" ht="16.5" customHeight="1">
      <c r="B318" s="34"/>
      <c r="C318" s="186" t="s">
        <v>509</v>
      </c>
      <c r="D318" s="186" t="s">
        <v>125</v>
      </c>
      <c r="E318" s="187" t="s">
        <v>510</v>
      </c>
      <c r="F318" s="188" t="s">
        <v>511</v>
      </c>
      <c r="G318" s="189" t="s">
        <v>143</v>
      </c>
      <c r="H318" s="190">
        <v>3</v>
      </c>
      <c r="I318" s="191"/>
      <c r="J318" s="192">
        <f>ROUND(I318*H318,2)</f>
        <v>0</v>
      </c>
      <c r="K318" s="188" t="s">
        <v>1</v>
      </c>
      <c r="L318" s="38"/>
      <c r="M318" s="193" t="s">
        <v>1</v>
      </c>
      <c r="N318" s="194" t="s">
        <v>42</v>
      </c>
      <c r="O318" s="66"/>
      <c r="P318" s="195">
        <f>O318*H318</f>
        <v>0</v>
      </c>
      <c r="Q318" s="195">
        <v>0.42080000000000001</v>
      </c>
      <c r="R318" s="195">
        <f>Q318*H318</f>
        <v>1.2624</v>
      </c>
      <c r="S318" s="195">
        <v>0</v>
      </c>
      <c r="T318" s="196">
        <f>S318*H318</f>
        <v>0</v>
      </c>
      <c r="AR318" s="197" t="s">
        <v>129</v>
      </c>
      <c r="AT318" s="197" t="s">
        <v>125</v>
      </c>
      <c r="AU318" s="197" t="s">
        <v>84</v>
      </c>
      <c r="AY318" s="17" t="s">
        <v>123</v>
      </c>
      <c r="BE318" s="198">
        <f>IF(N318="základní",J318,0)</f>
        <v>0</v>
      </c>
      <c r="BF318" s="198">
        <f>IF(N318="snížená",J318,0)</f>
        <v>0</v>
      </c>
      <c r="BG318" s="198">
        <f>IF(N318="zákl. přenesená",J318,0)</f>
        <v>0</v>
      </c>
      <c r="BH318" s="198">
        <f>IF(N318="sníž. přenesená",J318,0)</f>
        <v>0</v>
      </c>
      <c r="BI318" s="198">
        <f>IF(N318="nulová",J318,0)</f>
        <v>0</v>
      </c>
      <c r="BJ318" s="17" t="s">
        <v>82</v>
      </c>
      <c r="BK318" s="198">
        <f>ROUND(I318*H318,2)</f>
        <v>0</v>
      </c>
      <c r="BL318" s="17" t="s">
        <v>129</v>
      </c>
      <c r="BM318" s="197" t="s">
        <v>512</v>
      </c>
    </row>
    <row r="319" spans="2:65" s="1" customFormat="1" ht="16.5" customHeight="1">
      <c r="B319" s="34"/>
      <c r="C319" s="186" t="s">
        <v>513</v>
      </c>
      <c r="D319" s="186" t="s">
        <v>125</v>
      </c>
      <c r="E319" s="187" t="s">
        <v>514</v>
      </c>
      <c r="F319" s="188" t="s">
        <v>515</v>
      </c>
      <c r="G319" s="189" t="s">
        <v>143</v>
      </c>
      <c r="H319" s="190">
        <v>7</v>
      </c>
      <c r="I319" s="191"/>
      <c r="J319" s="192">
        <f>ROUND(I319*H319,2)</f>
        <v>0</v>
      </c>
      <c r="K319" s="188" t="s">
        <v>1</v>
      </c>
      <c r="L319" s="38"/>
      <c r="M319" s="193" t="s">
        <v>1</v>
      </c>
      <c r="N319" s="194" t="s">
        <v>42</v>
      </c>
      <c r="O319" s="66"/>
      <c r="P319" s="195">
        <f>O319*H319</f>
        <v>0</v>
      </c>
      <c r="Q319" s="195">
        <v>0.31108000000000002</v>
      </c>
      <c r="R319" s="195">
        <f>Q319*H319</f>
        <v>2.1775600000000002</v>
      </c>
      <c r="S319" s="195">
        <v>0</v>
      </c>
      <c r="T319" s="196">
        <f>S319*H319</f>
        <v>0</v>
      </c>
      <c r="AR319" s="197" t="s">
        <v>129</v>
      </c>
      <c r="AT319" s="197" t="s">
        <v>125</v>
      </c>
      <c r="AU319" s="197" t="s">
        <v>84</v>
      </c>
      <c r="AY319" s="17" t="s">
        <v>123</v>
      </c>
      <c r="BE319" s="198">
        <f>IF(N319="základní",J319,0)</f>
        <v>0</v>
      </c>
      <c r="BF319" s="198">
        <f>IF(N319="snížená",J319,0)</f>
        <v>0</v>
      </c>
      <c r="BG319" s="198">
        <f>IF(N319="zákl. přenesená",J319,0)</f>
        <v>0</v>
      </c>
      <c r="BH319" s="198">
        <f>IF(N319="sníž. přenesená",J319,0)</f>
        <v>0</v>
      </c>
      <c r="BI319" s="198">
        <f>IF(N319="nulová",J319,0)</f>
        <v>0</v>
      </c>
      <c r="BJ319" s="17" t="s">
        <v>82</v>
      </c>
      <c r="BK319" s="198">
        <f>ROUND(I319*H319,2)</f>
        <v>0</v>
      </c>
      <c r="BL319" s="17" t="s">
        <v>129</v>
      </c>
      <c r="BM319" s="197" t="s">
        <v>516</v>
      </c>
    </row>
    <row r="320" spans="2:65" s="11" customFormat="1" ht="22.9" customHeight="1">
      <c r="B320" s="170"/>
      <c r="C320" s="171"/>
      <c r="D320" s="172" t="s">
        <v>76</v>
      </c>
      <c r="E320" s="184" t="s">
        <v>168</v>
      </c>
      <c r="F320" s="184" t="s">
        <v>517</v>
      </c>
      <c r="G320" s="171"/>
      <c r="H320" s="171"/>
      <c r="I320" s="174"/>
      <c r="J320" s="185">
        <f>BK320</f>
        <v>0</v>
      </c>
      <c r="K320" s="171"/>
      <c r="L320" s="176"/>
      <c r="M320" s="177"/>
      <c r="N320" s="178"/>
      <c r="O320" s="178"/>
      <c r="P320" s="179">
        <f>SUM(P321:P376)</f>
        <v>0</v>
      </c>
      <c r="Q320" s="178"/>
      <c r="R320" s="179">
        <f>SUM(R321:R376)</f>
        <v>228.12424999999999</v>
      </c>
      <c r="S320" s="178"/>
      <c r="T320" s="180">
        <f>SUM(T321:T376)</f>
        <v>1.3</v>
      </c>
      <c r="AR320" s="181" t="s">
        <v>82</v>
      </c>
      <c r="AT320" s="182" t="s">
        <v>76</v>
      </c>
      <c r="AU320" s="182" t="s">
        <v>82</v>
      </c>
      <c r="AY320" s="181" t="s">
        <v>123</v>
      </c>
      <c r="BK320" s="183">
        <f>SUM(BK321:BK376)</f>
        <v>0</v>
      </c>
    </row>
    <row r="321" spans="2:65" s="1" customFormat="1" ht="24" customHeight="1">
      <c r="B321" s="34"/>
      <c r="C321" s="186" t="s">
        <v>518</v>
      </c>
      <c r="D321" s="186" t="s">
        <v>125</v>
      </c>
      <c r="E321" s="187" t="s">
        <v>519</v>
      </c>
      <c r="F321" s="188" t="s">
        <v>520</v>
      </c>
      <c r="G321" s="189" t="s">
        <v>143</v>
      </c>
      <c r="H321" s="190">
        <v>18</v>
      </c>
      <c r="I321" s="191"/>
      <c r="J321" s="192">
        <f>ROUND(I321*H321,2)</f>
        <v>0</v>
      </c>
      <c r="K321" s="188" t="s">
        <v>135</v>
      </c>
      <c r="L321" s="38"/>
      <c r="M321" s="193" t="s">
        <v>1</v>
      </c>
      <c r="N321" s="194" t="s">
        <v>42</v>
      </c>
      <c r="O321" s="66"/>
      <c r="P321" s="195">
        <f>O321*H321</f>
        <v>0</v>
      </c>
      <c r="Q321" s="195">
        <v>6.9999999999999999E-4</v>
      </c>
      <c r="R321" s="195">
        <f>Q321*H321</f>
        <v>1.26E-2</v>
      </c>
      <c r="S321" s="195">
        <v>0</v>
      </c>
      <c r="T321" s="196">
        <f>S321*H321</f>
        <v>0</v>
      </c>
      <c r="AR321" s="197" t="s">
        <v>129</v>
      </c>
      <c r="AT321" s="197" t="s">
        <v>125</v>
      </c>
      <c r="AU321" s="197" t="s">
        <v>84</v>
      </c>
      <c r="AY321" s="17" t="s">
        <v>123</v>
      </c>
      <c r="BE321" s="198">
        <f>IF(N321="základní",J321,0)</f>
        <v>0</v>
      </c>
      <c r="BF321" s="198">
        <f>IF(N321="snížená",J321,0)</f>
        <v>0</v>
      </c>
      <c r="BG321" s="198">
        <f>IF(N321="zákl. přenesená",J321,0)</f>
        <v>0</v>
      </c>
      <c r="BH321" s="198">
        <f>IF(N321="sníž. přenesená",J321,0)</f>
        <v>0</v>
      </c>
      <c r="BI321" s="198">
        <f>IF(N321="nulová",J321,0)</f>
        <v>0</v>
      </c>
      <c r="BJ321" s="17" t="s">
        <v>82</v>
      </c>
      <c r="BK321" s="198">
        <f>ROUND(I321*H321,2)</f>
        <v>0</v>
      </c>
      <c r="BL321" s="17" t="s">
        <v>129</v>
      </c>
      <c r="BM321" s="197" t="s">
        <v>521</v>
      </c>
    </row>
    <row r="322" spans="2:65" s="12" customFormat="1" ht="11.25">
      <c r="B322" s="199"/>
      <c r="C322" s="200"/>
      <c r="D322" s="201" t="s">
        <v>131</v>
      </c>
      <c r="E322" s="202" t="s">
        <v>1</v>
      </c>
      <c r="F322" s="203" t="s">
        <v>522</v>
      </c>
      <c r="G322" s="200"/>
      <c r="H322" s="204">
        <v>18</v>
      </c>
      <c r="I322" s="205"/>
      <c r="J322" s="200"/>
      <c r="K322" s="200"/>
      <c r="L322" s="206"/>
      <c r="M322" s="207"/>
      <c r="N322" s="208"/>
      <c r="O322" s="208"/>
      <c r="P322" s="208"/>
      <c r="Q322" s="208"/>
      <c r="R322" s="208"/>
      <c r="S322" s="208"/>
      <c r="T322" s="209"/>
      <c r="AT322" s="210" t="s">
        <v>131</v>
      </c>
      <c r="AU322" s="210" t="s">
        <v>84</v>
      </c>
      <c r="AV322" s="12" t="s">
        <v>84</v>
      </c>
      <c r="AW322" s="12" t="s">
        <v>33</v>
      </c>
      <c r="AX322" s="12" t="s">
        <v>82</v>
      </c>
      <c r="AY322" s="210" t="s">
        <v>123</v>
      </c>
    </row>
    <row r="323" spans="2:65" s="1" customFormat="1" ht="24" customHeight="1">
      <c r="B323" s="34"/>
      <c r="C323" s="222" t="s">
        <v>523</v>
      </c>
      <c r="D323" s="222" t="s">
        <v>289</v>
      </c>
      <c r="E323" s="223" t="s">
        <v>524</v>
      </c>
      <c r="F323" s="224" t="s">
        <v>525</v>
      </c>
      <c r="G323" s="225" t="s">
        <v>143</v>
      </c>
      <c r="H323" s="226">
        <v>1</v>
      </c>
      <c r="I323" s="227"/>
      <c r="J323" s="228">
        <f t="shared" ref="J323:J335" si="0">ROUND(I323*H323,2)</f>
        <v>0</v>
      </c>
      <c r="K323" s="224" t="s">
        <v>1</v>
      </c>
      <c r="L323" s="229"/>
      <c r="M323" s="230" t="s">
        <v>1</v>
      </c>
      <c r="N323" s="231" t="s">
        <v>42</v>
      </c>
      <c r="O323" s="66"/>
      <c r="P323" s="195">
        <f t="shared" ref="P323:P335" si="1">O323*H323</f>
        <v>0</v>
      </c>
      <c r="Q323" s="195">
        <v>5.1000000000000004E-3</v>
      </c>
      <c r="R323" s="195">
        <f t="shared" ref="R323:R335" si="2">Q323*H323</f>
        <v>5.1000000000000004E-3</v>
      </c>
      <c r="S323" s="195">
        <v>0</v>
      </c>
      <c r="T323" s="196">
        <f t="shared" ref="T323:T335" si="3">S323*H323</f>
        <v>0</v>
      </c>
      <c r="AR323" s="197" t="s">
        <v>164</v>
      </c>
      <c r="AT323" s="197" t="s">
        <v>289</v>
      </c>
      <c r="AU323" s="197" t="s">
        <v>84</v>
      </c>
      <c r="AY323" s="17" t="s">
        <v>123</v>
      </c>
      <c r="BE323" s="198">
        <f t="shared" ref="BE323:BE335" si="4">IF(N323="základní",J323,0)</f>
        <v>0</v>
      </c>
      <c r="BF323" s="198">
        <f t="shared" ref="BF323:BF335" si="5">IF(N323="snížená",J323,0)</f>
        <v>0</v>
      </c>
      <c r="BG323" s="198">
        <f t="shared" ref="BG323:BG335" si="6">IF(N323="zákl. přenesená",J323,0)</f>
        <v>0</v>
      </c>
      <c r="BH323" s="198">
        <f t="shared" ref="BH323:BH335" si="7">IF(N323="sníž. přenesená",J323,0)</f>
        <v>0</v>
      </c>
      <c r="BI323" s="198">
        <f t="shared" ref="BI323:BI335" si="8">IF(N323="nulová",J323,0)</f>
        <v>0</v>
      </c>
      <c r="BJ323" s="17" t="s">
        <v>82</v>
      </c>
      <c r="BK323" s="198">
        <f t="shared" ref="BK323:BK335" si="9">ROUND(I323*H323,2)</f>
        <v>0</v>
      </c>
      <c r="BL323" s="17" t="s">
        <v>129</v>
      </c>
      <c r="BM323" s="197" t="s">
        <v>526</v>
      </c>
    </row>
    <row r="324" spans="2:65" s="1" customFormat="1" ht="24" customHeight="1">
      <c r="B324" s="34"/>
      <c r="C324" s="222" t="s">
        <v>527</v>
      </c>
      <c r="D324" s="222" t="s">
        <v>289</v>
      </c>
      <c r="E324" s="223" t="s">
        <v>528</v>
      </c>
      <c r="F324" s="224" t="s">
        <v>529</v>
      </c>
      <c r="G324" s="225" t="s">
        <v>143</v>
      </c>
      <c r="H324" s="226">
        <v>2</v>
      </c>
      <c r="I324" s="227"/>
      <c r="J324" s="228">
        <f t="shared" si="0"/>
        <v>0</v>
      </c>
      <c r="K324" s="224" t="s">
        <v>1</v>
      </c>
      <c r="L324" s="229"/>
      <c r="M324" s="230" t="s">
        <v>1</v>
      </c>
      <c r="N324" s="231" t="s">
        <v>42</v>
      </c>
      <c r="O324" s="66"/>
      <c r="P324" s="195">
        <f t="shared" si="1"/>
        <v>0</v>
      </c>
      <c r="Q324" s="195">
        <v>5.1000000000000004E-3</v>
      </c>
      <c r="R324" s="195">
        <f t="shared" si="2"/>
        <v>1.0200000000000001E-2</v>
      </c>
      <c r="S324" s="195">
        <v>0</v>
      </c>
      <c r="T324" s="196">
        <f t="shared" si="3"/>
        <v>0</v>
      </c>
      <c r="AR324" s="197" t="s">
        <v>164</v>
      </c>
      <c r="AT324" s="197" t="s">
        <v>289</v>
      </c>
      <c r="AU324" s="197" t="s">
        <v>84</v>
      </c>
      <c r="AY324" s="17" t="s">
        <v>123</v>
      </c>
      <c r="BE324" s="198">
        <f t="shared" si="4"/>
        <v>0</v>
      </c>
      <c r="BF324" s="198">
        <f t="shared" si="5"/>
        <v>0</v>
      </c>
      <c r="BG324" s="198">
        <f t="shared" si="6"/>
        <v>0</v>
      </c>
      <c r="BH324" s="198">
        <f t="shared" si="7"/>
        <v>0</v>
      </c>
      <c r="BI324" s="198">
        <f t="shared" si="8"/>
        <v>0</v>
      </c>
      <c r="BJ324" s="17" t="s">
        <v>82</v>
      </c>
      <c r="BK324" s="198">
        <f t="shared" si="9"/>
        <v>0</v>
      </c>
      <c r="BL324" s="17" t="s">
        <v>129</v>
      </c>
      <c r="BM324" s="197" t="s">
        <v>530</v>
      </c>
    </row>
    <row r="325" spans="2:65" s="1" customFormat="1" ht="24" customHeight="1">
      <c r="B325" s="34"/>
      <c r="C325" s="222" t="s">
        <v>531</v>
      </c>
      <c r="D325" s="222" t="s">
        <v>289</v>
      </c>
      <c r="E325" s="223" t="s">
        <v>532</v>
      </c>
      <c r="F325" s="224" t="s">
        <v>533</v>
      </c>
      <c r="G325" s="225" t="s">
        <v>143</v>
      </c>
      <c r="H325" s="226">
        <v>5</v>
      </c>
      <c r="I325" s="227"/>
      <c r="J325" s="228">
        <f t="shared" si="0"/>
        <v>0</v>
      </c>
      <c r="K325" s="224" t="s">
        <v>1</v>
      </c>
      <c r="L325" s="229"/>
      <c r="M325" s="230" t="s">
        <v>1</v>
      </c>
      <c r="N325" s="231" t="s">
        <v>42</v>
      </c>
      <c r="O325" s="66"/>
      <c r="P325" s="195">
        <f t="shared" si="1"/>
        <v>0</v>
      </c>
      <c r="Q325" s="195">
        <v>5.1000000000000004E-3</v>
      </c>
      <c r="R325" s="195">
        <f t="shared" si="2"/>
        <v>2.5500000000000002E-2</v>
      </c>
      <c r="S325" s="195">
        <v>0</v>
      </c>
      <c r="T325" s="196">
        <f t="shared" si="3"/>
        <v>0</v>
      </c>
      <c r="AR325" s="197" t="s">
        <v>164</v>
      </c>
      <c r="AT325" s="197" t="s">
        <v>289</v>
      </c>
      <c r="AU325" s="197" t="s">
        <v>84</v>
      </c>
      <c r="AY325" s="17" t="s">
        <v>123</v>
      </c>
      <c r="BE325" s="198">
        <f t="shared" si="4"/>
        <v>0</v>
      </c>
      <c r="BF325" s="198">
        <f t="shared" si="5"/>
        <v>0</v>
      </c>
      <c r="BG325" s="198">
        <f t="shared" si="6"/>
        <v>0</v>
      </c>
      <c r="BH325" s="198">
        <f t="shared" si="7"/>
        <v>0</v>
      </c>
      <c r="BI325" s="198">
        <f t="shared" si="8"/>
        <v>0</v>
      </c>
      <c r="BJ325" s="17" t="s">
        <v>82</v>
      </c>
      <c r="BK325" s="198">
        <f t="shared" si="9"/>
        <v>0</v>
      </c>
      <c r="BL325" s="17" t="s">
        <v>129</v>
      </c>
      <c r="BM325" s="197" t="s">
        <v>534</v>
      </c>
    </row>
    <row r="326" spans="2:65" s="1" customFormat="1" ht="24" customHeight="1">
      <c r="B326" s="34"/>
      <c r="C326" s="222" t="s">
        <v>535</v>
      </c>
      <c r="D326" s="222" t="s">
        <v>289</v>
      </c>
      <c r="E326" s="223" t="s">
        <v>536</v>
      </c>
      <c r="F326" s="224" t="s">
        <v>537</v>
      </c>
      <c r="G326" s="225" t="s">
        <v>143</v>
      </c>
      <c r="H326" s="226">
        <v>1</v>
      </c>
      <c r="I326" s="227"/>
      <c r="J326" s="228">
        <f t="shared" si="0"/>
        <v>0</v>
      </c>
      <c r="K326" s="224" t="s">
        <v>1</v>
      </c>
      <c r="L326" s="229"/>
      <c r="M326" s="230" t="s">
        <v>1</v>
      </c>
      <c r="N326" s="231" t="s">
        <v>42</v>
      </c>
      <c r="O326" s="66"/>
      <c r="P326" s="195">
        <f t="shared" si="1"/>
        <v>0</v>
      </c>
      <c r="Q326" s="195">
        <v>5.1000000000000004E-3</v>
      </c>
      <c r="R326" s="195">
        <f t="shared" si="2"/>
        <v>5.1000000000000004E-3</v>
      </c>
      <c r="S326" s="195">
        <v>0</v>
      </c>
      <c r="T326" s="196">
        <f t="shared" si="3"/>
        <v>0</v>
      </c>
      <c r="AR326" s="197" t="s">
        <v>164</v>
      </c>
      <c r="AT326" s="197" t="s">
        <v>289</v>
      </c>
      <c r="AU326" s="197" t="s">
        <v>84</v>
      </c>
      <c r="AY326" s="17" t="s">
        <v>123</v>
      </c>
      <c r="BE326" s="198">
        <f t="shared" si="4"/>
        <v>0</v>
      </c>
      <c r="BF326" s="198">
        <f t="shared" si="5"/>
        <v>0</v>
      </c>
      <c r="BG326" s="198">
        <f t="shared" si="6"/>
        <v>0</v>
      </c>
      <c r="BH326" s="198">
        <f t="shared" si="7"/>
        <v>0</v>
      </c>
      <c r="BI326" s="198">
        <f t="shared" si="8"/>
        <v>0</v>
      </c>
      <c r="BJ326" s="17" t="s">
        <v>82</v>
      </c>
      <c r="BK326" s="198">
        <f t="shared" si="9"/>
        <v>0</v>
      </c>
      <c r="BL326" s="17" t="s">
        <v>129</v>
      </c>
      <c r="BM326" s="197" t="s">
        <v>538</v>
      </c>
    </row>
    <row r="327" spans="2:65" s="1" customFormat="1" ht="16.5" customHeight="1">
      <c r="B327" s="34"/>
      <c r="C327" s="222" t="s">
        <v>539</v>
      </c>
      <c r="D327" s="222" t="s">
        <v>289</v>
      </c>
      <c r="E327" s="223" t="s">
        <v>540</v>
      </c>
      <c r="F327" s="224" t="s">
        <v>541</v>
      </c>
      <c r="G327" s="225" t="s">
        <v>143</v>
      </c>
      <c r="H327" s="226">
        <v>1</v>
      </c>
      <c r="I327" s="227"/>
      <c r="J327" s="228">
        <f t="shared" si="0"/>
        <v>0</v>
      </c>
      <c r="K327" s="224" t="s">
        <v>1</v>
      </c>
      <c r="L327" s="229"/>
      <c r="M327" s="230" t="s">
        <v>1</v>
      </c>
      <c r="N327" s="231" t="s">
        <v>42</v>
      </c>
      <c r="O327" s="66"/>
      <c r="P327" s="195">
        <f t="shared" si="1"/>
        <v>0</v>
      </c>
      <c r="Q327" s="195">
        <v>4.0000000000000001E-3</v>
      </c>
      <c r="R327" s="195">
        <f t="shared" si="2"/>
        <v>4.0000000000000001E-3</v>
      </c>
      <c r="S327" s="195">
        <v>0</v>
      </c>
      <c r="T327" s="196">
        <f t="shared" si="3"/>
        <v>0</v>
      </c>
      <c r="AR327" s="197" t="s">
        <v>164</v>
      </c>
      <c r="AT327" s="197" t="s">
        <v>289</v>
      </c>
      <c r="AU327" s="197" t="s">
        <v>84</v>
      </c>
      <c r="AY327" s="17" t="s">
        <v>123</v>
      </c>
      <c r="BE327" s="198">
        <f t="shared" si="4"/>
        <v>0</v>
      </c>
      <c r="BF327" s="198">
        <f t="shared" si="5"/>
        <v>0</v>
      </c>
      <c r="BG327" s="198">
        <f t="shared" si="6"/>
        <v>0</v>
      </c>
      <c r="BH327" s="198">
        <f t="shared" si="7"/>
        <v>0</v>
      </c>
      <c r="BI327" s="198">
        <f t="shared" si="8"/>
        <v>0</v>
      </c>
      <c r="BJ327" s="17" t="s">
        <v>82</v>
      </c>
      <c r="BK327" s="198">
        <f t="shared" si="9"/>
        <v>0</v>
      </c>
      <c r="BL327" s="17" t="s">
        <v>129</v>
      </c>
      <c r="BM327" s="197" t="s">
        <v>542</v>
      </c>
    </row>
    <row r="328" spans="2:65" s="1" customFormat="1" ht="16.5" customHeight="1">
      <c r="B328" s="34"/>
      <c r="C328" s="222" t="s">
        <v>543</v>
      </c>
      <c r="D328" s="222" t="s">
        <v>289</v>
      </c>
      <c r="E328" s="223" t="s">
        <v>544</v>
      </c>
      <c r="F328" s="224" t="s">
        <v>545</v>
      </c>
      <c r="G328" s="225" t="s">
        <v>143</v>
      </c>
      <c r="H328" s="226">
        <v>1</v>
      </c>
      <c r="I328" s="227"/>
      <c r="J328" s="228">
        <f t="shared" si="0"/>
        <v>0</v>
      </c>
      <c r="K328" s="224" t="s">
        <v>135</v>
      </c>
      <c r="L328" s="229"/>
      <c r="M328" s="230" t="s">
        <v>1</v>
      </c>
      <c r="N328" s="231" t="s">
        <v>42</v>
      </c>
      <c r="O328" s="66"/>
      <c r="P328" s="195">
        <f t="shared" si="1"/>
        <v>0</v>
      </c>
      <c r="Q328" s="195">
        <v>3.0000000000000001E-3</v>
      </c>
      <c r="R328" s="195">
        <f t="shared" si="2"/>
        <v>3.0000000000000001E-3</v>
      </c>
      <c r="S328" s="195">
        <v>0</v>
      </c>
      <c r="T328" s="196">
        <f t="shared" si="3"/>
        <v>0</v>
      </c>
      <c r="AR328" s="197" t="s">
        <v>164</v>
      </c>
      <c r="AT328" s="197" t="s">
        <v>289</v>
      </c>
      <c r="AU328" s="197" t="s">
        <v>84</v>
      </c>
      <c r="AY328" s="17" t="s">
        <v>123</v>
      </c>
      <c r="BE328" s="198">
        <f t="shared" si="4"/>
        <v>0</v>
      </c>
      <c r="BF328" s="198">
        <f t="shared" si="5"/>
        <v>0</v>
      </c>
      <c r="BG328" s="198">
        <f t="shared" si="6"/>
        <v>0</v>
      </c>
      <c r="BH328" s="198">
        <f t="shared" si="7"/>
        <v>0</v>
      </c>
      <c r="BI328" s="198">
        <f t="shared" si="8"/>
        <v>0</v>
      </c>
      <c r="BJ328" s="17" t="s">
        <v>82</v>
      </c>
      <c r="BK328" s="198">
        <f t="shared" si="9"/>
        <v>0</v>
      </c>
      <c r="BL328" s="17" t="s">
        <v>129</v>
      </c>
      <c r="BM328" s="197" t="s">
        <v>546</v>
      </c>
    </row>
    <row r="329" spans="2:65" s="1" customFormat="1" ht="24" customHeight="1">
      <c r="B329" s="34"/>
      <c r="C329" s="222" t="s">
        <v>547</v>
      </c>
      <c r="D329" s="222" t="s">
        <v>289</v>
      </c>
      <c r="E329" s="223" t="s">
        <v>548</v>
      </c>
      <c r="F329" s="224" t="s">
        <v>549</v>
      </c>
      <c r="G329" s="225" t="s">
        <v>143</v>
      </c>
      <c r="H329" s="226">
        <v>5</v>
      </c>
      <c r="I329" s="227"/>
      <c r="J329" s="228">
        <f t="shared" si="0"/>
        <v>0</v>
      </c>
      <c r="K329" s="224" t="s">
        <v>1</v>
      </c>
      <c r="L329" s="229"/>
      <c r="M329" s="230" t="s">
        <v>1</v>
      </c>
      <c r="N329" s="231" t="s">
        <v>42</v>
      </c>
      <c r="O329" s="66"/>
      <c r="P329" s="195">
        <f t="shared" si="1"/>
        <v>0</v>
      </c>
      <c r="Q329" s="195">
        <v>5.1000000000000004E-3</v>
      </c>
      <c r="R329" s="195">
        <f t="shared" si="2"/>
        <v>2.5500000000000002E-2</v>
      </c>
      <c r="S329" s="195">
        <v>0</v>
      </c>
      <c r="T329" s="196">
        <f t="shared" si="3"/>
        <v>0</v>
      </c>
      <c r="AR329" s="197" t="s">
        <v>164</v>
      </c>
      <c r="AT329" s="197" t="s">
        <v>289</v>
      </c>
      <c r="AU329" s="197" t="s">
        <v>84</v>
      </c>
      <c r="AY329" s="17" t="s">
        <v>123</v>
      </c>
      <c r="BE329" s="198">
        <f t="shared" si="4"/>
        <v>0</v>
      </c>
      <c r="BF329" s="198">
        <f t="shared" si="5"/>
        <v>0</v>
      </c>
      <c r="BG329" s="198">
        <f t="shared" si="6"/>
        <v>0</v>
      </c>
      <c r="BH329" s="198">
        <f t="shared" si="7"/>
        <v>0</v>
      </c>
      <c r="BI329" s="198">
        <f t="shared" si="8"/>
        <v>0</v>
      </c>
      <c r="BJ329" s="17" t="s">
        <v>82</v>
      </c>
      <c r="BK329" s="198">
        <f t="shared" si="9"/>
        <v>0</v>
      </c>
      <c r="BL329" s="17" t="s">
        <v>129</v>
      </c>
      <c r="BM329" s="197" t="s">
        <v>550</v>
      </c>
    </row>
    <row r="330" spans="2:65" s="1" customFormat="1" ht="24" customHeight="1">
      <c r="B330" s="34"/>
      <c r="C330" s="222" t="s">
        <v>551</v>
      </c>
      <c r="D330" s="222" t="s">
        <v>289</v>
      </c>
      <c r="E330" s="223" t="s">
        <v>552</v>
      </c>
      <c r="F330" s="224" t="s">
        <v>553</v>
      </c>
      <c r="G330" s="225" t="s">
        <v>143</v>
      </c>
      <c r="H330" s="226">
        <v>2</v>
      </c>
      <c r="I330" s="227"/>
      <c r="J330" s="228">
        <f t="shared" si="0"/>
        <v>0</v>
      </c>
      <c r="K330" s="224" t="s">
        <v>1</v>
      </c>
      <c r="L330" s="229"/>
      <c r="M330" s="230" t="s">
        <v>1</v>
      </c>
      <c r="N330" s="231" t="s">
        <v>42</v>
      </c>
      <c r="O330" s="66"/>
      <c r="P330" s="195">
        <f t="shared" si="1"/>
        <v>0</v>
      </c>
      <c r="Q330" s="195">
        <v>3.0000000000000001E-3</v>
      </c>
      <c r="R330" s="195">
        <f t="shared" si="2"/>
        <v>6.0000000000000001E-3</v>
      </c>
      <c r="S330" s="195">
        <v>0</v>
      </c>
      <c r="T330" s="196">
        <f t="shared" si="3"/>
        <v>0</v>
      </c>
      <c r="AR330" s="197" t="s">
        <v>164</v>
      </c>
      <c r="AT330" s="197" t="s">
        <v>289</v>
      </c>
      <c r="AU330" s="197" t="s">
        <v>84</v>
      </c>
      <c r="AY330" s="17" t="s">
        <v>123</v>
      </c>
      <c r="BE330" s="198">
        <f t="shared" si="4"/>
        <v>0</v>
      </c>
      <c r="BF330" s="198">
        <f t="shared" si="5"/>
        <v>0</v>
      </c>
      <c r="BG330" s="198">
        <f t="shared" si="6"/>
        <v>0</v>
      </c>
      <c r="BH330" s="198">
        <f t="shared" si="7"/>
        <v>0</v>
      </c>
      <c r="BI330" s="198">
        <f t="shared" si="8"/>
        <v>0</v>
      </c>
      <c r="BJ330" s="17" t="s">
        <v>82</v>
      </c>
      <c r="BK330" s="198">
        <f t="shared" si="9"/>
        <v>0</v>
      </c>
      <c r="BL330" s="17" t="s">
        <v>129</v>
      </c>
      <c r="BM330" s="197" t="s">
        <v>554</v>
      </c>
    </row>
    <row r="331" spans="2:65" s="1" customFormat="1" ht="24" customHeight="1">
      <c r="B331" s="34"/>
      <c r="C331" s="186" t="s">
        <v>555</v>
      </c>
      <c r="D331" s="186" t="s">
        <v>125</v>
      </c>
      <c r="E331" s="187" t="s">
        <v>556</v>
      </c>
      <c r="F331" s="188" t="s">
        <v>557</v>
      </c>
      <c r="G331" s="189" t="s">
        <v>143</v>
      </c>
      <c r="H331" s="190">
        <v>9</v>
      </c>
      <c r="I331" s="191"/>
      <c r="J331" s="192">
        <f t="shared" si="0"/>
        <v>0</v>
      </c>
      <c r="K331" s="188" t="s">
        <v>135</v>
      </c>
      <c r="L331" s="38"/>
      <c r="M331" s="193" t="s">
        <v>1</v>
      </c>
      <c r="N331" s="194" t="s">
        <v>42</v>
      </c>
      <c r="O331" s="66"/>
      <c r="P331" s="195">
        <f t="shared" si="1"/>
        <v>0</v>
      </c>
      <c r="Q331" s="195">
        <v>0.10940999999999999</v>
      </c>
      <c r="R331" s="195">
        <f t="shared" si="2"/>
        <v>0.98468999999999995</v>
      </c>
      <c r="S331" s="195">
        <v>0</v>
      </c>
      <c r="T331" s="196">
        <f t="shared" si="3"/>
        <v>0</v>
      </c>
      <c r="AR331" s="197" t="s">
        <v>129</v>
      </c>
      <c r="AT331" s="197" t="s">
        <v>125</v>
      </c>
      <c r="AU331" s="197" t="s">
        <v>84</v>
      </c>
      <c r="AY331" s="17" t="s">
        <v>123</v>
      </c>
      <c r="BE331" s="198">
        <f t="shared" si="4"/>
        <v>0</v>
      </c>
      <c r="BF331" s="198">
        <f t="shared" si="5"/>
        <v>0</v>
      </c>
      <c r="BG331" s="198">
        <f t="shared" si="6"/>
        <v>0</v>
      </c>
      <c r="BH331" s="198">
        <f t="shared" si="7"/>
        <v>0</v>
      </c>
      <c r="BI331" s="198">
        <f t="shared" si="8"/>
        <v>0</v>
      </c>
      <c r="BJ331" s="17" t="s">
        <v>82</v>
      </c>
      <c r="BK331" s="198">
        <f t="shared" si="9"/>
        <v>0</v>
      </c>
      <c r="BL331" s="17" t="s">
        <v>129</v>
      </c>
      <c r="BM331" s="197" t="s">
        <v>558</v>
      </c>
    </row>
    <row r="332" spans="2:65" s="1" customFormat="1" ht="16.5" customHeight="1">
      <c r="B332" s="34"/>
      <c r="C332" s="222" t="s">
        <v>559</v>
      </c>
      <c r="D332" s="222" t="s">
        <v>289</v>
      </c>
      <c r="E332" s="223" t="s">
        <v>560</v>
      </c>
      <c r="F332" s="224" t="s">
        <v>561</v>
      </c>
      <c r="G332" s="225" t="s">
        <v>143</v>
      </c>
      <c r="H332" s="226">
        <v>9</v>
      </c>
      <c r="I332" s="227"/>
      <c r="J332" s="228">
        <f t="shared" si="0"/>
        <v>0</v>
      </c>
      <c r="K332" s="224" t="s">
        <v>135</v>
      </c>
      <c r="L332" s="229"/>
      <c r="M332" s="230" t="s">
        <v>1</v>
      </c>
      <c r="N332" s="231" t="s">
        <v>42</v>
      </c>
      <c r="O332" s="66"/>
      <c r="P332" s="195">
        <f t="shared" si="1"/>
        <v>0</v>
      </c>
      <c r="Q332" s="195">
        <v>6.4999999999999997E-3</v>
      </c>
      <c r="R332" s="195">
        <f t="shared" si="2"/>
        <v>5.8499999999999996E-2</v>
      </c>
      <c r="S332" s="195">
        <v>0</v>
      </c>
      <c r="T332" s="196">
        <f t="shared" si="3"/>
        <v>0</v>
      </c>
      <c r="AR332" s="197" t="s">
        <v>164</v>
      </c>
      <c r="AT332" s="197" t="s">
        <v>289</v>
      </c>
      <c r="AU332" s="197" t="s">
        <v>84</v>
      </c>
      <c r="AY332" s="17" t="s">
        <v>123</v>
      </c>
      <c r="BE332" s="198">
        <f t="shared" si="4"/>
        <v>0</v>
      </c>
      <c r="BF332" s="198">
        <f t="shared" si="5"/>
        <v>0</v>
      </c>
      <c r="BG332" s="198">
        <f t="shared" si="6"/>
        <v>0</v>
      </c>
      <c r="BH332" s="198">
        <f t="shared" si="7"/>
        <v>0</v>
      </c>
      <c r="BI332" s="198">
        <f t="shared" si="8"/>
        <v>0</v>
      </c>
      <c r="BJ332" s="17" t="s">
        <v>82</v>
      </c>
      <c r="BK332" s="198">
        <f t="shared" si="9"/>
        <v>0</v>
      </c>
      <c r="BL332" s="17" t="s">
        <v>129</v>
      </c>
      <c r="BM332" s="197" t="s">
        <v>562</v>
      </c>
    </row>
    <row r="333" spans="2:65" s="1" customFormat="1" ht="24" customHeight="1">
      <c r="B333" s="34"/>
      <c r="C333" s="186" t="s">
        <v>563</v>
      </c>
      <c r="D333" s="186" t="s">
        <v>125</v>
      </c>
      <c r="E333" s="187" t="s">
        <v>564</v>
      </c>
      <c r="F333" s="188" t="s">
        <v>565</v>
      </c>
      <c r="G333" s="189" t="s">
        <v>143</v>
      </c>
      <c r="H333" s="190">
        <v>4</v>
      </c>
      <c r="I333" s="191"/>
      <c r="J333" s="192">
        <f t="shared" si="0"/>
        <v>0</v>
      </c>
      <c r="K333" s="188" t="s">
        <v>135</v>
      </c>
      <c r="L333" s="38"/>
      <c r="M333" s="193" t="s">
        <v>1</v>
      </c>
      <c r="N333" s="194" t="s">
        <v>42</v>
      </c>
      <c r="O333" s="66"/>
      <c r="P333" s="195">
        <f t="shared" si="1"/>
        <v>0</v>
      </c>
      <c r="Q333" s="195">
        <v>2.5000000000000001E-4</v>
      </c>
      <c r="R333" s="195">
        <f t="shared" si="2"/>
        <v>1E-3</v>
      </c>
      <c r="S333" s="195">
        <v>0</v>
      </c>
      <c r="T333" s="196">
        <f t="shared" si="3"/>
        <v>0</v>
      </c>
      <c r="AR333" s="197" t="s">
        <v>129</v>
      </c>
      <c r="AT333" s="197" t="s">
        <v>125</v>
      </c>
      <c r="AU333" s="197" t="s">
        <v>84</v>
      </c>
      <c r="AY333" s="17" t="s">
        <v>123</v>
      </c>
      <c r="BE333" s="198">
        <f t="shared" si="4"/>
        <v>0</v>
      </c>
      <c r="BF333" s="198">
        <f t="shared" si="5"/>
        <v>0</v>
      </c>
      <c r="BG333" s="198">
        <f t="shared" si="6"/>
        <v>0</v>
      </c>
      <c r="BH333" s="198">
        <f t="shared" si="7"/>
        <v>0</v>
      </c>
      <c r="BI333" s="198">
        <f t="shared" si="8"/>
        <v>0</v>
      </c>
      <c r="BJ333" s="17" t="s">
        <v>82</v>
      </c>
      <c r="BK333" s="198">
        <f t="shared" si="9"/>
        <v>0</v>
      </c>
      <c r="BL333" s="17" t="s">
        <v>129</v>
      </c>
      <c r="BM333" s="197" t="s">
        <v>566</v>
      </c>
    </row>
    <row r="334" spans="2:65" s="1" customFormat="1" ht="16.5" customHeight="1">
      <c r="B334" s="34"/>
      <c r="C334" s="222" t="s">
        <v>567</v>
      </c>
      <c r="D334" s="222" t="s">
        <v>289</v>
      </c>
      <c r="E334" s="223" t="s">
        <v>568</v>
      </c>
      <c r="F334" s="224" t="s">
        <v>569</v>
      </c>
      <c r="G334" s="225" t="s">
        <v>143</v>
      </c>
      <c r="H334" s="226">
        <v>4</v>
      </c>
      <c r="I334" s="227"/>
      <c r="J334" s="228">
        <f t="shared" si="0"/>
        <v>0</v>
      </c>
      <c r="K334" s="224" t="s">
        <v>135</v>
      </c>
      <c r="L334" s="229"/>
      <c r="M334" s="230" t="s">
        <v>1</v>
      </c>
      <c r="N334" s="231" t="s">
        <v>42</v>
      </c>
      <c r="O334" s="66"/>
      <c r="P334" s="195">
        <f t="shared" si="1"/>
        <v>0</v>
      </c>
      <c r="Q334" s="195">
        <v>5.0000000000000001E-3</v>
      </c>
      <c r="R334" s="195">
        <f t="shared" si="2"/>
        <v>0.02</v>
      </c>
      <c r="S334" s="195">
        <v>0</v>
      </c>
      <c r="T334" s="196">
        <f t="shared" si="3"/>
        <v>0</v>
      </c>
      <c r="AR334" s="197" t="s">
        <v>164</v>
      </c>
      <c r="AT334" s="197" t="s">
        <v>289</v>
      </c>
      <c r="AU334" s="197" t="s">
        <v>84</v>
      </c>
      <c r="AY334" s="17" t="s">
        <v>123</v>
      </c>
      <c r="BE334" s="198">
        <f t="shared" si="4"/>
        <v>0</v>
      </c>
      <c r="BF334" s="198">
        <f t="shared" si="5"/>
        <v>0</v>
      </c>
      <c r="BG334" s="198">
        <f t="shared" si="6"/>
        <v>0</v>
      </c>
      <c r="BH334" s="198">
        <f t="shared" si="7"/>
        <v>0</v>
      </c>
      <c r="BI334" s="198">
        <f t="shared" si="8"/>
        <v>0</v>
      </c>
      <c r="BJ334" s="17" t="s">
        <v>82</v>
      </c>
      <c r="BK334" s="198">
        <f t="shared" si="9"/>
        <v>0</v>
      </c>
      <c r="BL334" s="17" t="s">
        <v>129</v>
      </c>
      <c r="BM334" s="197" t="s">
        <v>570</v>
      </c>
    </row>
    <row r="335" spans="2:65" s="1" customFormat="1" ht="24" customHeight="1">
      <c r="B335" s="34"/>
      <c r="C335" s="186" t="s">
        <v>571</v>
      </c>
      <c r="D335" s="186" t="s">
        <v>125</v>
      </c>
      <c r="E335" s="187" t="s">
        <v>572</v>
      </c>
      <c r="F335" s="188" t="s">
        <v>573</v>
      </c>
      <c r="G335" s="189" t="s">
        <v>209</v>
      </c>
      <c r="H335" s="190">
        <v>61</v>
      </c>
      <c r="I335" s="191"/>
      <c r="J335" s="192">
        <f t="shared" si="0"/>
        <v>0</v>
      </c>
      <c r="K335" s="188" t="s">
        <v>135</v>
      </c>
      <c r="L335" s="38"/>
      <c r="M335" s="193" t="s">
        <v>1</v>
      </c>
      <c r="N335" s="194" t="s">
        <v>42</v>
      </c>
      <c r="O335" s="66"/>
      <c r="P335" s="195">
        <f t="shared" si="1"/>
        <v>0</v>
      </c>
      <c r="Q335" s="195">
        <v>8.0000000000000007E-5</v>
      </c>
      <c r="R335" s="195">
        <f t="shared" si="2"/>
        <v>4.8800000000000007E-3</v>
      </c>
      <c r="S335" s="195">
        <v>0</v>
      </c>
      <c r="T335" s="196">
        <f t="shared" si="3"/>
        <v>0</v>
      </c>
      <c r="AR335" s="197" t="s">
        <v>129</v>
      </c>
      <c r="AT335" s="197" t="s">
        <v>125</v>
      </c>
      <c r="AU335" s="197" t="s">
        <v>84</v>
      </c>
      <c r="AY335" s="17" t="s">
        <v>123</v>
      </c>
      <c r="BE335" s="198">
        <f t="shared" si="4"/>
        <v>0</v>
      </c>
      <c r="BF335" s="198">
        <f t="shared" si="5"/>
        <v>0</v>
      </c>
      <c r="BG335" s="198">
        <f t="shared" si="6"/>
        <v>0</v>
      </c>
      <c r="BH335" s="198">
        <f t="shared" si="7"/>
        <v>0</v>
      </c>
      <c r="BI335" s="198">
        <f t="shared" si="8"/>
        <v>0</v>
      </c>
      <c r="BJ335" s="17" t="s">
        <v>82</v>
      </c>
      <c r="BK335" s="198">
        <f t="shared" si="9"/>
        <v>0</v>
      </c>
      <c r="BL335" s="17" t="s">
        <v>129</v>
      </c>
      <c r="BM335" s="197" t="s">
        <v>574</v>
      </c>
    </row>
    <row r="336" spans="2:65" s="12" customFormat="1" ht="11.25">
      <c r="B336" s="199"/>
      <c r="C336" s="200"/>
      <c r="D336" s="201" t="s">
        <v>131</v>
      </c>
      <c r="E336" s="202" t="s">
        <v>1</v>
      </c>
      <c r="F336" s="203" t="s">
        <v>575</v>
      </c>
      <c r="G336" s="200"/>
      <c r="H336" s="204">
        <v>61</v>
      </c>
      <c r="I336" s="205"/>
      <c r="J336" s="200"/>
      <c r="K336" s="200"/>
      <c r="L336" s="206"/>
      <c r="M336" s="207"/>
      <c r="N336" s="208"/>
      <c r="O336" s="208"/>
      <c r="P336" s="208"/>
      <c r="Q336" s="208"/>
      <c r="R336" s="208"/>
      <c r="S336" s="208"/>
      <c r="T336" s="209"/>
      <c r="AT336" s="210" t="s">
        <v>131</v>
      </c>
      <c r="AU336" s="210" t="s">
        <v>84</v>
      </c>
      <c r="AV336" s="12" t="s">
        <v>84</v>
      </c>
      <c r="AW336" s="12" t="s">
        <v>33</v>
      </c>
      <c r="AX336" s="12" t="s">
        <v>82</v>
      </c>
      <c r="AY336" s="210" t="s">
        <v>123</v>
      </c>
    </row>
    <row r="337" spans="2:65" s="1" customFormat="1" ht="16.5" customHeight="1">
      <c r="B337" s="34"/>
      <c r="C337" s="186" t="s">
        <v>576</v>
      </c>
      <c r="D337" s="186" t="s">
        <v>125</v>
      </c>
      <c r="E337" s="187" t="s">
        <v>577</v>
      </c>
      <c r="F337" s="188" t="s">
        <v>578</v>
      </c>
      <c r="G337" s="189" t="s">
        <v>209</v>
      </c>
      <c r="H337" s="190">
        <v>61</v>
      </c>
      <c r="I337" s="191"/>
      <c r="J337" s="192">
        <f t="shared" ref="J337:J342" si="10">ROUND(I337*H337,2)</f>
        <v>0</v>
      </c>
      <c r="K337" s="188" t="s">
        <v>135</v>
      </c>
      <c r="L337" s="38"/>
      <c r="M337" s="193" t="s">
        <v>1</v>
      </c>
      <c r="N337" s="194" t="s">
        <v>42</v>
      </c>
      <c r="O337" s="66"/>
      <c r="P337" s="195">
        <f t="shared" ref="P337:P342" si="11">O337*H337</f>
        <v>0</v>
      </c>
      <c r="Q337" s="195">
        <v>0</v>
      </c>
      <c r="R337" s="195">
        <f t="shared" ref="R337:R342" si="12">Q337*H337</f>
        <v>0</v>
      </c>
      <c r="S337" s="195">
        <v>0</v>
      </c>
      <c r="T337" s="196">
        <f t="shared" ref="T337:T342" si="13">S337*H337</f>
        <v>0</v>
      </c>
      <c r="AR337" s="197" t="s">
        <v>129</v>
      </c>
      <c r="AT337" s="197" t="s">
        <v>125</v>
      </c>
      <c r="AU337" s="197" t="s">
        <v>84</v>
      </c>
      <c r="AY337" s="17" t="s">
        <v>123</v>
      </c>
      <c r="BE337" s="198">
        <f t="shared" ref="BE337:BE342" si="14">IF(N337="základní",J337,0)</f>
        <v>0</v>
      </c>
      <c r="BF337" s="198">
        <f t="shared" ref="BF337:BF342" si="15">IF(N337="snížená",J337,0)</f>
        <v>0</v>
      </c>
      <c r="BG337" s="198">
        <f t="shared" ref="BG337:BG342" si="16">IF(N337="zákl. přenesená",J337,0)</f>
        <v>0</v>
      </c>
      <c r="BH337" s="198">
        <f t="shared" ref="BH337:BH342" si="17">IF(N337="sníž. přenesená",J337,0)</f>
        <v>0</v>
      </c>
      <c r="BI337" s="198">
        <f t="shared" ref="BI337:BI342" si="18">IF(N337="nulová",J337,0)</f>
        <v>0</v>
      </c>
      <c r="BJ337" s="17" t="s">
        <v>82</v>
      </c>
      <c r="BK337" s="198">
        <f t="shared" ref="BK337:BK342" si="19">ROUND(I337*H337,2)</f>
        <v>0</v>
      </c>
      <c r="BL337" s="17" t="s">
        <v>129</v>
      </c>
      <c r="BM337" s="197" t="s">
        <v>579</v>
      </c>
    </row>
    <row r="338" spans="2:65" s="1" customFormat="1" ht="24" customHeight="1">
      <c r="B338" s="34"/>
      <c r="C338" s="186" t="s">
        <v>580</v>
      </c>
      <c r="D338" s="186" t="s">
        <v>125</v>
      </c>
      <c r="E338" s="187" t="s">
        <v>581</v>
      </c>
      <c r="F338" s="188" t="s">
        <v>582</v>
      </c>
      <c r="G338" s="189" t="s">
        <v>209</v>
      </c>
      <c r="H338" s="190">
        <v>744</v>
      </c>
      <c r="I338" s="191"/>
      <c r="J338" s="192">
        <f t="shared" si="10"/>
        <v>0</v>
      </c>
      <c r="K338" s="188" t="s">
        <v>135</v>
      </c>
      <c r="L338" s="38"/>
      <c r="M338" s="193" t="s">
        <v>1</v>
      </c>
      <c r="N338" s="194" t="s">
        <v>42</v>
      </c>
      <c r="O338" s="66"/>
      <c r="P338" s="195">
        <f t="shared" si="11"/>
        <v>0</v>
      </c>
      <c r="Q338" s="195">
        <v>0.1295</v>
      </c>
      <c r="R338" s="195">
        <f t="shared" si="12"/>
        <v>96.347999999999999</v>
      </c>
      <c r="S338" s="195">
        <v>0</v>
      </c>
      <c r="T338" s="196">
        <f t="shared" si="13"/>
        <v>0</v>
      </c>
      <c r="AR338" s="197" t="s">
        <v>129</v>
      </c>
      <c r="AT338" s="197" t="s">
        <v>125</v>
      </c>
      <c r="AU338" s="197" t="s">
        <v>84</v>
      </c>
      <c r="AY338" s="17" t="s">
        <v>123</v>
      </c>
      <c r="BE338" s="198">
        <f t="shared" si="14"/>
        <v>0</v>
      </c>
      <c r="BF338" s="198">
        <f t="shared" si="15"/>
        <v>0</v>
      </c>
      <c r="BG338" s="198">
        <f t="shared" si="16"/>
        <v>0</v>
      </c>
      <c r="BH338" s="198">
        <f t="shared" si="17"/>
        <v>0</v>
      </c>
      <c r="BI338" s="198">
        <f t="shared" si="18"/>
        <v>0</v>
      </c>
      <c r="BJ338" s="17" t="s">
        <v>82</v>
      </c>
      <c r="BK338" s="198">
        <f t="shared" si="19"/>
        <v>0</v>
      </c>
      <c r="BL338" s="17" t="s">
        <v>129</v>
      </c>
      <c r="BM338" s="197" t="s">
        <v>583</v>
      </c>
    </row>
    <row r="339" spans="2:65" s="1" customFormat="1" ht="16.5" customHeight="1">
      <c r="B339" s="34"/>
      <c r="C339" s="222" t="s">
        <v>584</v>
      </c>
      <c r="D339" s="222" t="s">
        <v>289</v>
      </c>
      <c r="E339" s="223" t="s">
        <v>585</v>
      </c>
      <c r="F339" s="224" t="s">
        <v>586</v>
      </c>
      <c r="G339" s="225" t="s">
        <v>209</v>
      </c>
      <c r="H339" s="226">
        <v>744</v>
      </c>
      <c r="I339" s="227"/>
      <c r="J339" s="228">
        <f t="shared" si="10"/>
        <v>0</v>
      </c>
      <c r="K339" s="224" t="s">
        <v>135</v>
      </c>
      <c r="L339" s="229"/>
      <c r="M339" s="230" t="s">
        <v>1</v>
      </c>
      <c r="N339" s="231" t="s">
        <v>42</v>
      </c>
      <c r="O339" s="66"/>
      <c r="P339" s="195">
        <f t="shared" si="11"/>
        <v>0</v>
      </c>
      <c r="Q339" s="195">
        <v>5.8000000000000003E-2</v>
      </c>
      <c r="R339" s="195">
        <f t="shared" si="12"/>
        <v>43.152000000000001</v>
      </c>
      <c r="S339" s="195">
        <v>0</v>
      </c>
      <c r="T339" s="196">
        <f t="shared" si="13"/>
        <v>0</v>
      </c>
      <c r="AR339" s="197" t="s">
        <v>164</v>
      </c>
      <c r="AT339" s="197" t="s">
        <v>289</v>
      </c>
      <c r="AU339" s="197" t="s">
        <v>84</v>
      </c>
      <c r="AY339" s="17" t="s">
        <v>123</v>
      </c>
      <c r="BE339" s="198">
        <f t="shared" si="14"/>
        <v>0</v>
      </c>
      <c r="BF339" s="198">
        <f t="shared" si="15"/>
        <v>0</v>
      </c>
      <c r="BG339" s="198">
        <f t="shared" si="16"/>
        <v>0</v>
      </c>
      <c r="BH339" s="198">
        <f t="shared" si="17"/>
        <v>0</v>
      </c>
      <c r="BI339" s="198">
        <f t="shared" si="18"/>
        <v>0</v>
      </c>
      <c r="BJ339" s="17" t="s">
        <v>82</v>
      </c>
      <c r="BK339" s="198">
        <f t="shared" si="19"/>
        <v>0</v>
      </c>
      <c r="BL339" s="17" t="s">
        <v>129</v>
      </c>
      <c r="BM339" s="197" t="s">
        <v>587</v>
      </c>
    </row>
    <row r="340" spans="2:65" s="1" customFormat="1" ht="24" customHeight="1">
      <c r="B340" s="34"/>
      <c r="C340" s="186" t="s">
        <v>588</v>
      </c>
      <c r="D340" s="186" t="s">
        <v>125</v>
      </c>
      <c r="E340" s="187" t="s">
        <v>589</v>
      </c>
      <c r="F340" s="188" t="s">
        <v>590</v>
      </c>
      <c r="G340" s="189" t="s">
        <v>209</v>
      </c>
      <c r="H340" s="190">
        <v>34</v>
      </c>
      <c r="I340" s="191"/>
      <c r="J340" s="192">
        <f t="shared" si="10"/>
        <v>0</v>
      </c>
      <c r="K340" s="188" t="s">
        <v>135</v>
      </c>
      <c r="L340" s="38"/>
      <c r="M340" s="193" t="s">
        <v>1</v>
      </c>
      <c r="N340" s="194" t="s">
        <v>42</v>
      </c>
      <c r="O340" s="66"/>
      <c r="P340" s="195">
        <f t="shared" si="11"/>
        <v>0</v>
      </c>
      <c r="Q340" s="195">
        <v>0.10095</v>
      </c>
      <c r="R340" s="195">
        <f t="shared" si="12"/>
        <v>3.4323000000000001</v>
      </c>
      <c r="S340" s="195">
        <v>0</v>
      </c>
      <c r="T340" s="196">
        <f t="shared" si="13"/>
        <v>0</v>
      </c>
      <c r="AR340" s="197" t="s">
        <v>129</v>
      </c>
      <c r="AT340" s="197" t="s">
        <v>125</v>
      </c>
      <c r="AU340" s="197" t="s">
        <v>84</v>
      </c>
      <c r="AY340" s="17" t="s">
        <v>123</v>
      </c>
      <c r="BE340" s="198">
        <f t="shared" si="14"/>
        <v>0</v>
      </c>
      <c r="BF340" s="198">
        <f t="shared" si="15"/>
        <v>0</v>
      </c>
      <c r="BG340" s="198">
        <f t="shared" si="16"/>
        <v>0</v>
      </c>
      <c r="BH340" s="198">
        <f t="shared" si="17"/>
        <v>0</v>
      </c>
      <c r="BI340" s="198">
        <f t="shared" si="18"/>
        <v>0</v>
      </c>
      <c r="BJ340" s="17" t="s">
        <v>82</v>
      </c>
      <c r="BK340" s="198">
        <f t="shared" si="19"/>
        <v>0</v>
      </c>
      <c r="BL340" s="17" t="s">
        <v>129</v>
      </c>
      <c r="BM340" s="197" t="s">
        <v>591</v>
      </c>
    </row>
    <row r="341" spans="2:65" s="1" customFormat="1" ht="16.5" customHeight="1">
      <c r="B341" s="34"/>
      <c r="C341" s="222" t="s">
        <v>592</v>
      </c>
      <c r="D341" s="222" t="s">
        <v>289</v>
      </c>
      <c r="E341" s="223" t="s">
        <v>593</v>
      </c>
      <c r="F341" s="224" t="s">
        <v>594</v>
      </c>
      <c r="G341" s="225" t="s">
        <v>209</v>
      </c>
      <c r="H341" s="226">
        <v>34</v>
      </c>
      <c r="I341" s="227"/>
      <c r="J341" s="228">
        <f t="shared" si="10"/>
        <v>0</v>
      </c>
      <c r="K341" s="224" t="s">
        <v>135</v>
      </c>
      <c r="L341" s="229"/>
      <c r="M341" s="230" t="s">
        <v>1</v>
      </c>
      <c r="N341" s="231" t="s">
        <v>42</v>
      </c>
      <c r="O341" s="66"/>
      <c r="P341" s="195">
        <f t="shared" si="11"/>
        <v>0</v>
      </c>
      <c r="Q341" s="195">
        <v>4.8000000000000001E-2</v>
      </c>
      <c r="R341" s="195">
        <f t="shared" si="12"/>
        <v>1.6320000000000001</v>
      </c>
      <c r="S341" s="195">
        <v>0</v>
      </c>
      <c r="T341" s="196">
        <f t="shared" si="13"/>
        <v>0</v>
      </c>
      <c r="AR341" s="197" t="s">
        <v>164</v>
      </c>
      <c r="AT341" s="197" t="s">
        <v>289</v>
      </c>
      <c r="AU341" s="197" t="s">
        <v>84</v>
      </c>
      <c r="AY341" s="17" t="s">
        <v>123</v>
      </c>
      <c r="BE341" s="198">
        <f t="shared" si="14"/>
        <v>0</v>
      </c>
      <c r="BF341" s="198">
        <f t="shared" si="15"/>
        <v>0</v>
      </c>
      <c r="BG341" s="198">
        <f t="shared" si="16"/>
        <v>0</v>
      </c>
      <c r="BH341" s="198">
        <f t="shared" si="17"/>
        <v>0</v>
      </c>
      <c r="BI341" s="198">
        <f t="shared" si="18"/>
        <v>0</v>
      </c>
      <c r="BJ341" s="17" t="s">
        <v>82</v>
      </c>
      <c r="BK341" s="198">
        <f t="shared" si="19"/>
        <v>0</v>
      </c>
      <c r="BL341" s="17" t="s">
        <v>129</v>
      </c>
      <c r="BM341" s="197" t="s">
        <v>595</v>
      </c>
    </row>
    <row r="342" spans="2:65" s="1" customFormat="1" ht="24" customHeight="1">
      <c r="B342" s="34"/>
      <c r="C342" s="186" t="s">
        <v>596</v>
      </c>
      <c r="D342" s="186" t="s">
        <v>125</v>
      </c>
      <c r="E342" s="187" t="s">
        <v>597</v>
      </c>
      <c r="F342" s="188" t="s">
        <v>598</v>
      </c>
      <c r="G342" s="189" t="s">
        <v>209</v>
      </c>
      <c r="H342" s="190">
        <v>23</v>
      </c>
      <c r="I342" s="191"/>
      <c r="J342" s="192">
        <f t="shared" si="10"/>
        <v>0</v>
      </c>
      <c r="K342" s="188" t="s">
        <v>135</v>
      </c>
      <c r="L342" s="38"/>
      <c r="M342" s="193" t="s">
        <v>1</v>
      </c>
      <c r="N342" s="194" t="s">
        <v>42</v>
      </c>
      <c r="O342" s="66"/>
      <c r="P342" s="195">
        <f t="shared" si="11"/>
        <v>0</v>
      </c>
      <c r="Q342" s="195">
        <v>3.3E-4</v>
      </c>
      <c r="R342" s="195">
        <f t="shared" si="12"/>
        <v>7.5899999999999995E-3</v>
      </c>
      <c r="S342" s="195">
        <v>0</v>
      </c>
      <c r="T342" s="196">
        <f t="shared" si="13"/>
        <v>0</v>
      </c>
      <c r="AR342" s="197" t="s">
        <v>129</v>
      </c>
      <c r="AT342" s="197" t="s">
        <v>125</v>
      </c>
      <c r="AU342" s="197" t="s">
        <v>84</v>
      </c>
      <c r="AY342" s="17" t="s">
        <v>123</v>
      </c>
      <c r="BE342" s="198">
        <f t="shared" si="14"/>
        <v>0</v>
      </c>
      <c r="BF342" s="198">
        <f t="shared" si="15"/>
        <v>0</v>
      </c>
      <c r="BG342" s="198">
        <f t="shared" si="16"/>
        <v>0</v>
      </c>
      <c r="BH342" s="198">
        <f t="shared" si="17"/>
        <v>0</v>
      </c>
      <c r="BI342" s="198">
        <f t="shared" si="18"/>
        <v>0</v>
      </c>
      <c r="BJ342" s="17" t="s">
        <v>82</v>
      </c>
      <c r="BK342" s="198">
        <f t="shared" si="19"/>
        <v>0</v>
      </c>
      <c r="BL342" s="17" t="s">
        <v>129</v>
      </c>
      <c r="BM342" s="197" t="s">
        <v>599</v>
      </c>
    </row>
    <row r="343" spans="2:65" s="12" customFormat="1" ht="11.25">
      <c r="B343" s="199"/>
      <c r="C343" s="200"/>
      <c r="D343" s="201" t="s">
        <v>131</v>
      </c>
      <c r="E343" s="202" t="s">
        <v>1</v>
      </c>
      <c r="F343" s="203" t="s">
        <v>600</v>
      </c>
      <c r="G343" s="200"/>
      <c r="H343" s="204">
        <v>7</v>
      </c>
      <c r="I343" s="205"/>
      <c r="J343" s="200"/>
      <c r="K343" s="200"/>
      <c r="L343" s="206"/>
      <c r="M343" s="207"/>
      <c r="N343" s="208"/>
      <c r="O343" s="208"/>
      <c r="P343" s="208"/>
      <c r="Q343" s="208"/>
      <c r="R343" s="208"/>
      <c r="S343" s="208"/>
      <c r="T343" s="209"/>
      <c r="AT343" s="210" t="s">
        <v>131</v>
      </c>
      <c r="AU343" s="210" t="s">
        <v>84</v>
      </c>
      <c r="AV343" s="12" t="s">
        <v>84</v>
      </c>
      <c r="AW343" s="12" t="s">
        <v>33</v>
      </c>
      <c r="AX343" s="12" t="s">
        <v>77</v>
      </c>
      <c r="AY343" s="210" t="s">
        <v>123</v>
      </c>
    </row>
    <row r="344" spans="2:65" s="12" customFormat="1" ht="11.25">
      <c r="B344" s="199"/>
      <c r="C344" s="200"/>
      <c r="D344" s="201" t="s">
        <v>131</v>
      </c>
      <c r="E344" s="202" t="s">
        <v>1</v>
      </c>
      <c r="F344" s="203" t="s">
        <v>601</v>
      </c>
      <c r="G344" s="200"/>
      <c r="H344" s="204">
        <v>16</v>
      </c>
      <c r="I344" s="205"/>
      <c r="J344" s="200"/>
      <c r="K344" s="200"/>
      <c r="L344" s="206"/>
      <c r="M344" s="207"/>
      <c r="N344" s="208"/>
      <c r="O344" s="208"/>
      <c r="P344" s="208"/>
      <c r="Q344" s="208"/>
      <c r="R344" s="208"/>
      <c r="S344" s="208"/>
      <c r="T344" s="209"/>
      <c r="AT344" s="210" t="s">
        <v>131</v>
      </c>
      <c r="AU344" s="210" t="s">
        <v>84</v>
      </c>
      <c r="AV344" s="12" t="s">
        <v>84</v>
      </c>
      <c r="AW344" s="12" t="s">
        <v>33</v>
      </c>
      <c r="AX344" s="12" t="s">
        <v>77</v>
      </c>
      <c r="AY344" s="210" t="s">
        <v>123</v>
      </c>
    </row>
    <row r="345" spans="2:65" s="13" customFormat="1" ht="11.25">
      <c r="B345" s="211"/>
      <c r="C345" s="212"/>
      <c r="D345" s="201" t="s">
        <v>131</v>
      </c>
      <c r="E345" s="213" t="s">
        <v>1</v>
      </c>
      <c r="F345" s="214" t="s">
        <v>139</v>
      </c>
      <c r="G345" s="212"/>
      <c r="H345" s="215">
        <v>23</v>
      </c>
      <c r="I345" s="216"/>
      <c r="J345" s="212"/>
      <c r="K345" s="212"/>
      <c r="L345" s="217"/>
      <c r="M345" s="218"/>
      <c r="N345" s="219"/>
      <c r="O345" s="219"/>
      <c r="P345" s="219"/>
      <c r="Q345" s="219"/>
      <c r="R345" s="219"/>
      <c r="S345" s="219"/>
      <c r="T345" s="220"/>
      <c r="AT345" s="221" t="s">
        <v>131</v>
      </c>
      <c r="AU345" s="221" t="s">
        <v>84</v>
      </c>
      <c r="AV345" s="13" t="s">
        <v>129</v>
      </c>
      <c r="AW345" s="13" t="s">
        <v>33</v>
      </c>
      <c r="AX345" s="13" t="s">
        <v>82</v>
      </c>
      <c r="AY345" s="221" t="s">
        <v>123</v>
      </c>
    </row>
    <row r="346" spans="2:65" s="1" customFormat="1" ht="36" customHeight="1">
      <c r="B346" s="34"/>
      <c r="C346" s="186" t="s">
        <v>602</v>
      </c>
      <c r="D346" s="186" t="s">
        <v>125</v>
      </c>
      <c r="E346" s="187" t="s">
        <v>603</v>
      </c>
      <c r="F346" s="188" t="s">
        <v>604</v>
      </c>
      <c r="G346" s="189" t="s">
        <v>128</v>
      </c>
      <c r="H346" s="190">
        <v>6.8</v>
      </c>
      <c r="I346" s="191"/>
      <c r="J346" s="192">
        <f>ROUND(I346*H346,2)</f>
        <v>0</v>
      </c>
      <c r="K346" s="188" t="s">
        <v>1</v>
      </c>
      <c r="L346" s="38"/>
      <c r="M346" s="193" t="s">
        <v>1</v>
      </c>
      <c r="N346" s="194" t="s">
        <v>42</v>
      </c>
      <c r="O346" s="66"/>
      <c r="P346" s="195">
        <f>O346*H346</f>
        <v>0</v>
      </c>
      <c r="Q346" s="195">
        <v>1.9499999999999999E-3</v>
      </c>
      <c r="R346" s="195">
        <f>Q346*H346</f>
        <v>1.3259999999999999E-2</v>
      </c>
      <c r="S346" s="195">
        <v>0</v>
      </c>
      <c r="T346" s="196">
        <f>S346*H346</f>
        <v>0</v>
      </c>
      <c r="AR346" s="197" t="s">
        <v>129</v>
      </c>
      <c r="AT346" s="197" t="s">
        <v>125</v>
      </c>
      <c r="AU346" s="197" t="s">
        <v>84</v>
      </c>
      <c r="AY346" s="17" t="s">
        <v>123</v>
      </c>
      <c r="BE346" s="198">
        <f>IF(N346="základní",J346,0)</f>
        <v>0</v>
      </c>
      <c r="BF346" s="198">
        <f>IF(N346="snížená",J346,0)</f>
        <v>0</v>
      </c>
      <c r="BG346" s="198">
        <f>IF(N346="zákl. přenesená",J346,0)</f>
        <v>0</v>
      </c>
      <c r="BH346" s="198">
        <f>IF(N346="sníž. přenesená",J346,0)</f>
        <v>0</v>
      </c>
      <c r="BI346" s="198">
        <f>IF(N346="nulová",J346,0)</f>
        <v>0</v>
      </c>
      <c r="BJ346" s="17" t="s">
        <v>82</v>
      </c>
      <c r="BK346" s="198">
        <f>ROUND(I346*H346,2)</f>
        <v>0</v>
      </c>
      <c r="BL346" s="17" t="s">
        <v>129</v>
      </c>
      <c r="BM346" s="197" t="s">
        <v>605</v>
      </c>
    </row>
    <row r="347" spans="2:65" s="12" customFormat="1" ht="11.25">
      <c r="B347" s="199"/>
      <c r="C347" s="200"/>
      <c r="D347" s="201" t="s">
        <v>131</v>
      </c>
      <c r="E347" s="202" t="s">
        <v>1</v>
      </c>
      <c r="F347" s="203" t="s">
        <v>205</v>
      </c>
      <c r="G347" s="200"/>
      <c r="H347" s="204">
        <v>6.8</v>
      </c>
      <c r="I347" s="205"/>
      <c r="J347" s="200"/>
      <c r="K347" s="200"/>
      <c r="L347" s="206"/>
      <c r="M347" s="207"/>
      <c r="N347" s="208"/>
      <c r="O347" s="208"/>
      <c r="P347" s="208"/>
      <c r="Q347" s="208"/>
      <c r="R347" s="208"/>
      <c r="S347" s="208"/>
      <c r="T347" s="209"/>
      <c r="AT347" s="210" t="s">
        <v>131</v>
      </c>
      <c r="AU347" s="210" t="s">
        <v>84</v>
      </c>
      <c r="AV347" s="12" t="s">
        <v>84</v>
      </c>
      <c r="AW347" s="12" t="s">
        <v>33</v>
      </c>
      <c r="AX347" s="12" t="s">
        <v>82</v>
      </c>
      <c r="AY347" s="210" t="s">
        <v>123</v>
      </c>
    </row>
    <row r="348" spans="2:65" s="1" customFormat="1" ht="24" customHeight="1">
      <c r="B348" s="34"/>
      <c r="C348" s="186" t="s">
        <v>606</v>
      </c>
      <c r="D348" s="186" t="s">
        <v>125</v>
      </c>
      <c r="E348" s="187" t="s">
        <v>607</v>
      </c>
      <c r="F348" s="188" t="s">
        <v>608</v>
      </c>
      <c r="G348" s="189" t="s">
        <v>209</v>
      </c>
      <c r="H348" s="190">
        <v>9</v>
      </c>
      <c r="I348" s="191"/>
      <c r="J348" s="192">
        <f>ROUND(I348*H348,2)</f>
        <v>0</v>
      </c>
      <c r="K348" s="188" t="s">
        <v>135</v>
      </c>
      <c r="L348" s="38"/>
      <c r="M348" s="193" t="s">
        <v>1</v>
      </c>
      <c r="N348" s="194" t="s">
        <v>42</v>
      </c>
      <c r="O348" s="66"/>
      <c r="P348" s="195">
        <f>O348*H348</f>
        <v>0</v>
      </c>
      <c r="Q348" s="195">
        <v>0</v>
      </c>
      <c r="R348" s="195">
        <f>Q348*H348</f>
        <v>0</v>
      </c>
      <c r="S348" s="195">
        <v>0</v>
      </c>
      <c r="T348" s="196">
        <f>S348*H348</f>
        <v>0</v>
      </c>
      <c r="AR348" s="197" t="s">
        <v>129</v>
      </c>
      <c r="AT348" s="197" t="s">
        <v>125</v>
      </c>
      <c r="AU348" s="197" t="s">
        <v>84</v>
      </c>
      <c r="AY348" s="17" t="s">
        <v>123</v>
      </c>
      <c r="BE348" s="198">
        <f>IF(N348="základní",J348,0)</f>
        <v>0</v>
      </c>
      <c r="BF348" s="198">
        <f>IF(N348="snížená",J348,0)</f>
        <v>0</v>
      </c>
      <c r="BG348" s="198">
        <f>IF(N348="zákl. přenesená",J348,0)</f>
        <v>0</v>
      </c>
      <c r="BH348" s="198">
        <f>IF(N348="sníž. přenesená",J348,0)</f>
        <v>0</v>
      </c>
      <c r="BI348" s="198">
        <f>IF(N348="nulová",J348,0)</f>
        <v>0</v>
      </c>
      <c r="BJ348" s="17" t="s">
        <v>82</v>
      </c>
      <c r="BK348" s="198">
        <f>ROUND(I348*H348,2)</f>
        <v>0</v>
      </c>
      <c r="BL348" s="17" t="s">
        <v>129</v>
      </c>
      <c r="BM348" s="197" t="s">
        <v>609</v>
      </c>
    </row>
    <row r="349" spans="2:65" s="12" customFormat="1" ht="11.25">
      <c r="B349" s="199"/>
      <c r="C349" s="200"/>
      <c r="D349" s="201" t="s">
        <v>131</v>
      </c>
      <c r="E349" s="202" t="s">
        <v>1</v>
      </c>
      <c r="F349" s="203" t="s">
        <v>610</v>
      </c>
      <c r="G349" s="200"/>
      <c r="H349" s="204">
        <v>2</v>
      </c>
      <c r="I349" s="205"/>
      <c r="J349" s="200"/>
      <c r="K349" s="200"/>
      <c r="L349" s="206"/>
      <c r="M349" s="207"/>
      <c r="N349" s="208"/>
      <c r="O349" s="208"/>
      <c r="P349" s="208"/>
      <c r="Q349" s="208"/>
      <c r="R349" s="208"/>
      <c r="S349" s="208"/>
      <c r="T349" s="209"/>
      <c r="AT349" s="210" t="s">
        <v>131</v>
      </c>
      <c r="AU349" s="210" t="s">
        <v>84</v>
      </c>
      <c r="AV349" s="12" t="s">
        <v>84</v>
      </c>
      <c r="AW349" s="12" t="s">
        <v>33</v>
      </c>
      <c r="AX349" s="12" t="s">
        <v>77</v>
      </c>
      <c r="AY349" s="210" t="s">
        <v>123</v>
      </c>
    </row>
    <row r="350" spans="2:65" s="12" customFormat="1" ht="11.25">
      <c r="B350" s="199"/>
      <c r="C350" s="200"/>
      <c r="D350" s="201" t="s">
        <v>131</v>
      </c>
      <c r="E350" s="202" t="s">
        <v>1</v>
      </c>
      <c r="F350" s="203" t="s">
        <v>600</v>
      </c>
      <c r="G350" s="200"/>
      <c r="H350" s="204">
        <v>7</v>
      </c>
      <c r="I350" s="205"/>
      <c r="J350" s="200"/>
      <c r="K350" s="200"/>
      <c r="L350" s="206"/>
      <c r="M350" s="207"/>
      <c r="N350" s="208"/>
      <c r="O350" s="208"/>
      <c r="P350" s="208"/>
      <c r="Q350" s="208"/>
      <c r="R350" s="208"/>
      <c r="S350" s="208"/>
      <c r="T350" s="209"/>
      <c r="AT350" s="210" t="s">
        <v>131</v>
      </c>
      <c r="AU350" s="210" t="s">
        <v>84</v>
      </c>
      <c r="AV350" s="12" t="s">
        <v>84</v>
      </c>
      <c r="AW350" s="12" t="s">
        <v>33</v>
      </c>
      <c r="AX350" s="12" t="s">
        <v>77</v>
      </c>
      <c r="AY350" s="210" t="s">
        <v>123</v>
      </c>
    </row>
    <row r="351" spans="2:65" s="13" customFormat="1" ht="11.25">
      <c r="B351" s="211"/>
      <c r="C351" s="212"/>
      <c r="D351" s="201" t="s">
        <v>131</v>
      </c>
      <c r="E351" s="213" t="s">
        <v>1</v>
      </c>
      <c r="F351" s="214" t="s">
        <v>139</v>
      </c>
      <c r="G351" s="212"/>
      <c r="H351" s="215">
        <v>9</v>
      </c>
      <c r="I351" s="216"/>
      <c r="J351" s="212"/>
      <c r="K351" s="212"/>
      <c r="L351" s="217"/>
      <c r="M351" s="218"/>
      <c r="N351" s="219"/>
      <c r="O351" s="219"/>
      <c r="P351" s="219"/>
      <c r="Q351" s="219"/>
      <c r="R351" s="219"/>
      <c r="S351" s="219"/>
      <c r="T351" s="220"/>
      <c r="AT351" s="221" t="s">
        <v>131</v>
      </c>
      <c r="AU351" s="221" t="s">
        <v>84</v>
      </c>
      <c r="AV351" s="13" t="s">
        <v>129</v>
      </c>
      <c r="AW351" s="13" t="s">
        <v>33</v>
      </c>
      <c r="AX351" s="13" t="s">
        <v>82</v>
      </c>
      <c r="AY351" s="221" t="s">
        <v>123</v>
      </c>
    </row>
    <row r="352" spans="2:65" s="1" customFormat="1" ht="24" customHeight="1">
      <c r="B352" s="34"/>
      <c r="C352" s="186" t="s">
        <v>611</v>
      </c>
      <c r="D352" s="186" t="s">
        <v>125</v>
      </c>
      <c r="E352" s="187" t="s">
        <v>612</v>
      </c>
      <c r="F352" s="188" t="s">
        <v>613</v>
      </c>
      <c r="G352" s="189" t="s">
        <v>209</v>
      </c>
      <c r="H352" s="190">
        <v>14</v>
      </c>
      <c r="I352" s="191"/>
      <c r="J352" s="192">
        <f>ROUND(I352*H352,2)</f>
        <v>0</v>
      </c>
      <c r="K352" s="188" t="s">
        <v>135</v>
      </c>
      <c r="L352" s="38"/>
      <c r="M352" s="193" t="s">
        <v>1</v>
      </c>
      <c r="N352" s="194" t="s">
        <v>42</v>
      </c>
      <c r="O352" s="66"/>
      <c r="P352" s="195">
        <f>O352*H352</f>
        <v>0</v>
      </c>
      <c r="Q352" s="195">
        <v>0</v>
      </c>
      <c r="R352" s="195">
        <f>Q352*H352</f>
        <v>0</v>
      </c>
      <c r="S352" s="195">
        <v>0</v>
      </c>
      <c r="T352" s="196">
        <f>S352*H352</f>
        <v>0</v>
      </c>
      <c r="AR352" s="197" t="s">
        <v>129</v>
      </c>
      <c r="AT352" s="197" t="s">
        <v>125</v>
      </c>
      <c r="AU352" s="197" t="s">
        <v>84</v>
      </c>
      <c r="AY352" s="17" t="s">
        <v>123</v>
      </c>
      <c r="BE352" s="198">
        <f>IF(N352="základní",J352,0)</f>
        <v>0</v>
      </c>
      <c r="BF352" s="198">
        <f>IF(N352="snížená",J352,0)</f>
        <v>0</v>
      </c>
      <c r="BG352" s="198">
        <f>IF(N352="zákl. přenesená",J352,0)</f>
        <v>0</v>
      </c>
      <c r="BH352" s="198">
        <f>IF(N352="sníž. přenesená",J352,0)</f>
        <v>0</v>
      </c>
      <c r="BI352" s="198">
        <f>IF(N352="nulová",J352,0)</f>
        <v>0</v>
      </c>
      <c r="BJ352" s="17" t="s">
        <v>82</v>
      </c>
      <c r="BK352" s="198">
        <f>ROUND(I352*H352,2)</f>
        <v>0</v>
      </c>
      <c r="BL352" s="17" t="s">
        <v>129</v>
      </c>
      <c r="BM352" s="197" t="s">
        <v>614</v>
      </c>
    </row>
    <row r="353" spans="2:65" s="12" customFormat="1" ht="11.25">
      <c r="B353" s="199"/>
      <c r="C353" s="200"/>
      <c r="D353" s="201" t="s">
        <v>131</v>
      </c>
      <c r="E353" s="202" t="s">
        <v>1</v>
      </c>
      <c r="F353" s="203" t="s">
        <v>615</v>
      </c>
      <c r="G353" s="200"/>
      <c r="H353" s="204">
        <v>14</v>
      </c>
      <c r="I353" s="205"/>
      <c r="J353" s="200"/>
      <c r="K353" s="200"/>
      <c r="L353" s="206"/>
      <c r="M353" s="207"/>
      <c r="N353" s="208"/>
      <c r="O353" s="208"/>
      <c r="P353" s="208"/>
      <c r="Q353" s="208"/>
      <c r="R353" s="208"/>
      <c r="S353" s="208"/>
      <c r="T353" s="209"/>
      <c r="AT353" s="210" t="s">
        <v>131</v>
      </c>
      <c r="AU353" s="210" t="s">
        <v>84</v>
      </c>
      <c r="AV353" s="12" t="s">
        <v>84</v>
      </c>
      <c r="AW353" s="12" t="s">
        <v>33</v>
      </c>
      <c r="AX353" s="12" t="s">
        <v>82</v>
      </c>
      <c r="AY353" s="210" t="s">
        <v>123</v>
      </c>
    </row>
    <row r="354" spans="2:65" s="1" customFormat="1" ht="24" customHeight="1">
      <c r="B354" s="34"/>
      <c r="C354" s="186" t="s">
        <v>616</v>
      </c>
      <c r="D354" s="186" t="s">
        <v>125</v>
      </c>
      <c r="E354" s="187" t="s">
        <v>617</v>
      </c>
      <c r="F354" s="188" t="s">
        <v>618</v>
      </c>
      <c r="G354" s="189" t="s">
        <v>209</v>
      </c>
      <c r="H354" s="190">
        <v>16</v>
      </c>
      <c r="I354" s="191"/>
      <c r="J354" s="192">
        <f>ROUND(I354*H354,2)</f>
        <v>0</v>
      </c>
      <c r="K354" s="188" t="s">
        <v>135</v>
      </c>
      <c r="L354" s="38"/>
      <c r="M354" s="193" t="s">
        <v>1</v>
      </c>
      <c r="N354" s="194" t="s">
        <v>42</v>
      </c>
      <c r="O354" s="66"/>
      <c r="P354" s="195">
        <f>O354*H354</f>
        <v>0</v>
      </c>
      <c r="Q354" s="195">
        <v>0</v>
      </c>
      <c r="R354" s="195">
        <f>Q354*H354</f>
        <v>0</v>
      </c>
      <c r="S354" s="195">
        <v>0</v>
      </c>
      <c r="T354" s="196">
        <f>S354*H354</f>
        <v>0</v>
      </c>
      <c r="AR354" s="197" t="s">
        <v>129</v>
      </c>
      <c r="AT354" s="197" t="s">
        <v>125</v>
      </c>
      <c r="AU354" s="197" t="s">
        <v>84</v>
      </c>
      <c r="AY354" s="17" t="s">
        <v>123</v>
      </c>
      <c r="BE354" s="198">
        <f>IF(N354="základní",J354,0)</f>
        <v>0</v>
      </c>
      <c r="BF354" s="198">
        <f>IF(N354="snížená",J354,0)</f>
        <v>0</v>
      </c>
      <c r="BG354" s="198">
        <f>IF(N354="zákl. přenesená",J354,0)</f>
        <v>0</v>
      </c>
      <c r="BH354" s="198">
        <f>IF(N354="sníž. přenesená",J354,0)</f>
        <v>0</v>
      </c>
      <c r="BI354" s="198">
        <f>IF(N354="nulová",J354,0)</f>
        <v>0</v>
      </c>
      <c r="BJ354" s="17" t="s">
        <v>82</v>
      </c>
      <c r="BK354" s="198">
        <f>ROUND(I354*H354,2)</f>
        <v>0</v>
      </c>
      <c r="BL354" s="17" t="s">
        <v>129</v>
      </c>
      <c r="BM354" s="197" t="s">
        <v>619</v>
      </c>
    </row>
    <row r="355" spans="2:65" s="12" customFormat="1" ht="11.25">
      <c r="B355" s="199"/>
      <c r="C355" s="200"/>
      <c r="D355" s="201" t="s">
        <v>131</v>
      </c>
      <c r="E355" s="202" t="s">
        <v>1</v>
      </c>
      <c r="F355" s="203" t="s">
        <v>601</v>
      </c>
      <c r="G355" s="200"/>
      <c r="H355" s="204">
        <v>16</v>
      </c>
      <c r="I355" s="205"/>
      <c r="J355" s="200"/>
      <c r="K355" s="200"/>
      <c r="L355" s="206"/>
      <c r="M355" s="207"/>
      <c r="N355" s="208"/>
      <c r="O355" s="208"/>
      <c r="P355" s="208"/>
      <c r="Q355" s="208"/>
      <c r="R355" s="208"/>
      <c r="S355" s="208"/>
      <c r="T355" s="209"/>
      <c r="AT355" s="210" t="s">
        <v>131</v>
      </c>
      <c r="AU355" s="210" t="s">
        <v>84</v>
      </c>
      <c r="AV355" s="12" t="s">
        <v>84</v>
      </c>
      <c r="AW355" s="12" t="s">
        <v>33</v>
      </c>
      <c r="AX355" s="12" t="s">
        <v>82</v>
      </c>
      <c r="AY355" s="210" t="s">
        <v>123</v>
      </c>
    </row>
    <row r="356" spans="2:65" s="1" customFormat="1" ht="16.5" customHeight="1">
      <c r="B356" s="34"/>
      <c r="C356" s="186" t="s">
        <v>620</v>
      </c>
      <c r="D356" s="186" t="s">
        <v>125</v>
      </c>
      <c r="E356" s="187" t="s">
        <v>621</v>
      </c>
      <c r="F356" s="188" t="s">
        <v>622</v>
      </c>
      <c r="G356" s="189" t="s">
        <v>209</v>
      </c>
      <c r="H356" s="190">
        <v>14</v>
      </c>
      <c r="I356" s="191"/>
      <c r="J356" s="192">
        <f>ROUND(I356*H356,2)</f>
        <v>0</v>
      </c>
      <c r="K356" s="188" t="s">
        <v>135</v>
      </c>
      <c r="L356" s="38"/>
      <c r="M356" s="193" t="s">
        <v>1</v>
      </c>
      <c r="N356" s="194" t="s">
        <v>42</v>
      </c>
      <c r="O356" s="66"/>
      <c r="P356" s="195">
        <f>O356*H356</f>
        <v>0</v>
      </c>
      <c r="Q356" s="195">
        <v>0</v>
      </c>
      <c r="R356" s="195">
        <f>Q356*H356</f>
        <v>0</v>
      </c>
      <c r="S356" s="195">
        <v>0</v>
      </c>
      <c r="T356" s="196">
        <f>S356*H356</f>
        <v>0</v>
      </c>
      <c r="AR356" s="197" t="s">
        <v>129</v>
      </c>
      <c r="AT356" s="197" t="s">
        <v>125</v>
      </c>
      <c r="AU356" s="197" t="s">
        <v>84</v>
      </c>
      <c r="AY356" s="17" t="s">
        <v>123</v>
      </c>
      <c r="BE356" s="198">
        <f>IF(N356="základní",J356,0)</f>
        <v>0</v>
      </c>
      <c r="BF356" s="198">
        <f>IF(N356="snížená",J356,0)</f>
        <v>0</v>
      </c>
      <c r="BG356" s="198">
        <f>IF(N356="zákl. přenesená",J356,0)</f>
        <v>0</v>
      </c>
      <c r="BH356" s="198">
        <f>IF(N356="sníž. přenesená",J356,0)</f>
        <v>0</v>
      </c>
      <c r="BI356" s="198">
        <f>IF(N356="nulová",J356,0)</f>
        <v>0</v>
      </c>
      <c r="BJ356" s="17" t="s">
        <v>82</v>
      </c>
      <c r="BK356" s="198">
        <f>ROUND(I356*H356,2)</f>
        <v>0</v>
      </c>
      <c r="BL356" s="17" t="s">
        <v>129</v>
      </c>
      <c r="BM356" s="197" t="s">
        <v>623</v>
      </c>
    </row>
    <row r="357" spans="2:65" s="12" customFormat="1" ht="11.25">
      <c r="B357" s="199"/>
      <c r="C357" s="200"/>
      <c r="D357" s="201" t="s">
        <v>131</v>
      </c>
      <c r="E357" s="202" t="s">
        <v>1</v>
      </c>
      <c r="F357" s="203" t="s">
        <v>615</v>
      </c>
      <c r="G357" s="200"/>
      <c r="H357" s="204">
        <v>14</v>
      </c>
      <c r="I357" s="205"/>
      <c r="J357" s="200"/>
      <c r="K357" s="200"/>
      <c r="L357" s="206"/>
      <c r="M357" s="207"/>
      <c r="N357" s="208"/>
      <c r="O357" s="208"/>
      <c r="P357" s="208"/>
      <c r="Q357" s="208"/>
      <c r="R357" s="208"/>
      <c r="S357" s="208"/>
      <c r="T357" s="209"/>
      <c r="AT357" s="210" t="s">
        <v>131</v>
      </c>
      <c r="AU357" s="210" t="s">
        <v>84</v>
      </c>
      <c r="AV357" s="12" t="s">
        <v>84</v>
      </c>
      <c r="AW357" s="12" t="s">
        <v>33</v>
      </c>
      <c r="AX357" s="12" t="s">
        <v>82</v>
      </c>
      <c r="AY357" s="210" t="s">
        <v>123</v>
      </c>
    </row>
    <row r="358" spans="2:65" s="1" customFormat="1" ht="16.5" customHeight="1">
      <c r="B358" s="34"/>
      <c r="C358" s="186" t="s">
        <v>624</v>
      </c>
      <c r="D358" s="186" t="s">
        <v>125</v>
      </c>
      <c r="E358" s="187" t="s">
        <v>625</v>
      </c>
      <c r="F358" s="188" t="s">
        <v>626</v>
      </c>
      <c r="G358" s="189" t="s">
        <v>209</v>
      </c>
      <c r="H358" s="190">
        <v>16</v>
      </c>
      <c r="I358" s="191"/>
      <c r="J358" s="192">
        <f>ROUND(I358*H358,2)</f>
        <v>0</v>
      </c>
      <c r="K358" s="188" t="s">
        <v>135</v>
      </c>
      <c r="L358" s="38"/>
      <c r="M358" s="193" t="s">
        <v>1</v>
      </c>
      <c r="N358" s="194" t="s">
        <v>42</v>
      </c>
      <c r="O358" s="66"/>
      <c r="P358" s="195">
        <f>O358*H358</f>
        <v>0</v>
      </c>
      <c r="Q358" s="195">
        <v>0</v>
      </c>
      <c r="R358" s="195">
        <f>Q358*H358</f>
        <v>0</v>
      </c>
      <c r="S358" s="195">
        <v>0</v>
      </c>
      <c r="T358" s="196">
        <f>S358*H358</f>
        <v>0</v>
      </c>
      <c r="AR358" s="197" t="s">
        <v>129</v>
      </c>
      <c r="AT358" s="197" t="s">
        <v>125</v>
      </c>
      <c r="AU358" s="197" t="s">
        <v>84</v>
      </c>
      <c r="AY358" s="17" t="s">
        <v>123</v>
      </c>
      <c r="BE358" s="198">
        <f>IF(N358="základní",J358,0)</f>
        <v>0</v>
      </c>
      <c r="BF358" s="198">
        <f>IF(N358="snížená",J358,0)</f>
        <v>0</v>
      </c>
      <c r="BG358" s="198">
        <f>IF(N358="zákl. přenesená",J358,0)</f>
        <v>0</v>
      </c>
      <c r="BH358" s="198">
        <f>IF(N358="sníž. přenesená",J358,0)</f>
        <v>0</v>
      </c>
      <c r="BI358" s="198">
        <f>IF(N358="nulová",J358,0)</f>
        <v>0</v>
      </c>
      <c r="BJ358" s="17" t="s">
        <v>82</v>
      </c>
      <c r="BK358" s="198">
        <f>ROUND(I358*H358,2)</f>
        <v>0</v>
      </c>
      <c r="BL358" s="17" t="s">
        <v>129</v>
      </c>
      <c r="BM358" s="197" t="s">
        <v>627</v>
      </c>
    </row>
    <row r="359" spans="2:65" s="12" customFormat="1" ht="11.25">
      <c r="B359" s="199"/>
      <c r="C359" s="200"/>
      <c r="D359" s="201" t="s">
        <v>131</v>
      </c>
      <c r="E359" s="202" t="s">
        <v>1</v>
      </c>
      <c r="F359" s="203" t="s">
        <v>601</v>
      </c>
      <c r="G359" s="200"/>
      <c r="H359" s="204">
        <v>16</v>
      </c>
      <c r="I359" s="205"/>
      <c r="J359" s="200"/>
      <c r="K359" s="200"/>
      <c r="L359" s="206"/>
      <c r="M359" s="207"/>
      <c r="N359" s="208"/>
      <c r="O359" s="208"/>
      <c r="P359" s="208"/>
      <c r="Q359" s="208"/>
      <c r="R359" s="208"/>
      <c r="S359" s="208"/>
      <c r="T359" s="209"/>
      <c r="AT359" s="210" t="s">
        <v>131</v>
      </c>
      <c r="AU359" s="210" t="s">
        <v>84</v>
      </c>
      <c r="AV359" s="12" t="s">
        <v>84</v>
      </c>
      <c r="AW359" s="12" t="s">
        <v>33</v>
      </c>
      <c r="AX359" s="12" t="s">
        <v>82</v>
      </c>
      <c r="AY359" s="210" t="s">
        <v>123</v>
      </c>
    </row>
    <row r="360" spans="2:65" s="1" customFormat="1" ht="16.5" customHeight="1">
      <c r="B360" s="34"/>
      <c r="C360" s="186" t="s">
        <v>628</v>
      </c>
      <c r="D360" s="186" t="s">
        <v>125</v>
      </c>
      <c r="E360" s="187" t="s">
        <v>629</v>
      </c>
      <c r="F360" s="188" t="s">
        <v>630</v>
      </c>
      <c r="G360" s="189" t="s">
        <v>209</v>
      </c>
      <c r="H360" s="190">
        <v>2</v>
      </c>
      <c r="I360" s="191"/>
      <c r="J360" s="192">
        <f>ROUND(I360*H360,2)</f>
        <v>0</v>
      </c>
      <c r="K360" s="188" t="s">
        <v>135</v>
      </c>
      <c r="L360" s="38"/>
      <c r="M360" s="193" t="s">
        <v>1</v>
      </c>
      <c r="N360" s="194" t="s">
        <v>42</v>
      </c>
      <c r="O360" s="66"/>
      <c r="P360" s="195">
        <f>O360*H360</f>
        <v>0</v>
      </c>
      <c r="Q360" s="195">
        <v>2.0000000000000002E-5</v>
      </c>
      <c r="R360" s="195">
        <f>Q360*H360</f>
        <v>4.0000000000000003E-5</v>
      </c>
      <c r="S360" s="195">
        <v>0</v>
      </c>
      <c r="T360" s="196">
        <f>S360*H360</f>
        <v>0</v>
      </c>
      <c r="AR360" s="197" t="s">
        <v>129</v>
      </c>
      <c r="AT360" s="197" t="s">
        <v>125</v>
      </c>
      <c r="AU360" s="197" t="s">
        <v>84</v>
      </c>
      <c r="AY360" s="17" t="s">
        <v>123</v>
      </c>
      <c r="BE360" s="198">
        <f>IF(N360="základní",J360,0)</f>
        <v>0</v>
      </c>
      <c r="BF360" s="198">
        <f>IF(N360="snížená",J360,0)</f>
        <v>0</v>
      </c>
      <c r="BG360" s="198">
        <f>IF(N360="zákl. přenesená",J360,0)</f>
        <v>0</v>
      </c>
      <c r="BH360" s="198">
        <f>IF(N360="sníž. přenesená",J360,0)</f>
        <v>0</v>
      </c>
      <c r="BI360" s="198">
        <f>IF(N360="nulová",J360,0)</f>
        <v>0</v>
      </c>
      <c r="BJ360" s="17" t="s">
        <v>82</v>
      </c>
      <c r="BK360" s="198">
        <f>ROUND(I360*H360,2)</f>
        <v>0</v>
      </c>
      <c r="BL360" s="17" t="s">
        <v>129</v>
      </c>
      <c r="BM360" s="197" t="s">
        <v>631</v>
      </c>
    </row>
    <row r="361" spans="2:65" s="12" customFormat="1" ht="11.25">
      <c r="B361" s="199"/>
      <c r="C361" s="200"/>
      <c r="D361" s="201" t="s">
        <v>131</v>
      </c>
      <c r="E361" s="202" t="s">
        <v>1</v>
      </c>
      <c r="F361" s="203" t="s">
        <v>610</v>
      </c>
      <c r="G361" s="200"/>
      <c r="H361" s="204">
        <v>2</v>
      </c>
      <c r="I361" s="205"/>
      <c r="J361" s="200"/>
      <c r="K361" s="200"/>
      <c r="L361" s="206"/>
      <c r="M361" s="207"/>
      <c r="N361" s="208"/>
      <c r="O361" s="208"/>
      <c r="P361" s="208"/>
      <c r="Q361" s="208"/>
      <c r="R361" s="208"/>
      <c r="S361" s="208"/>
      <c r="T361" s="209"/>
      <c r="AT361" s="210" t="s">
        <v>131</v>
      </c>
      <c r="AU361" s="210" t="s">
        <v>84</v>
      </c>
      <c r="AV361" s="12" t="s">
        <v>84</v>
      </c>
      <c r="AW361" s="12" t="s">
        <v>33</v>
      </c>
      <c r="AX361" s="12" t="s">
        <v>82</v>
      </c>
      <c r="AY361" s="210" t="s">
        <v>123</v>
      </c>
    </row>
    <row r="362" spans="2:65" s="1" customFormat="1" ht="16.5" customHeight="1">
      <c r="B362" s="34"/>
      <c r="C362" s="186" t="s">
        <v>632</v>
      </c>
      <c r="D362" s="186" t="s">
        <v>125</v>
      </c>
      <c r="E362" s="187" t="s">
        <v>633</v>
      </c>
      <c r="F362" s="188" t="s">
        <v>634</v>
      </c>
      <c r="G362" s="189" t="s">
        <v>209</v>
      </c>
      <c r="H362" s="190">
        <v>7</v>
      </c>
      <c r="I362" s="191"/>
      <c r="J362" s="192">
        <f>ROUND(I362*H362,2)</f>
        <v>0</v>
      </c>
      <c r="K362" s="188" t="s">
        <v>135</v>
      </c>
      <c r="L362" s="38"/>
      <c r="M362" s="193" t="s">
        <v>1</v>
      </c>
      <c r="N362" s="194" t="s">
        <v>42</v>
      </c>
      <c r="O362" s="66"/>
      <c r="P362" s="195">
        <f>O362*H362</f>
        <v>0</v>
      </c>
      <c r="Q362" s="195">
        <v>3.0000000000000001E-5</v>
      </c>
      <c r="R362" s="195">
        <f>Q362*H362</f>
        <v>2.1000000000000001E-4</v>
      </c>
      <c r="S362" s="195">
        <v>0</v>
      </c>
      <c r="T362" s="196">
        <f>S362*H362</f>
        <v>0</v>
      </c>
      <c r="AR362" s="197" t="s">
        <v>129</v>
      </c>
      <c r="AT362" s="197" t="s">
        <v>125</v>
      </c>
      <c r="AU362" s="197" t="s">
        <v>84</v>
      </c>
      <c r="AY362" s="17" t="s">
        <v>123</v>
      </c>
      <c r="BE362" s="198">
        <f>IF(N362="základní",J362,0)</f>
        <v>0</v>
      </c>
      <c r="BF362" s="198">
        <f>IF(N362="snížená",J362,0)</f>
        <v>0</v>
      </c>
      <c r="BG362" s="198">
        <f>IF(N362="zákl. přenesená",J362,0)</f>
        <v>0</v>
      </c>
      <c r="BH362" s="198">
        <f>IF(N362="sníž. přenesená",J362,0)</f>
        <v>0</v>
      </c>
      <c r="BI362" s="198">
        <f>IF(N362="nulová",J362,0)</f>
        <v>0</v>
      </c>
      <c r="BJ362" s="17" t="s">
        <v>82</v>
      </c>
      <c r="BK362" s="198">
        <f>ROUND(I362*H362,2)</f>
        <v>0</v>
      </c>
      <c r="BL362" s="17" t="s">
        <v>129</v>
      </c>
      <c r="BM362" s="197" t="s">
        <v>635</v>
      </c>
    </row>
    <row r="363" spans="2:65" s="12" customFormat="1" ht="11.25">
      <c r="B363" s="199"/>
      <c r="C363" s="200"/>
      <c r="D363" s="201" t="s">
        <v>131</v>
      </c>
      <c r="E363" s="202" t="s">
        <v>1</v>
      </c>
      <c r="F363" s="203" t="s">
        <v>600</v>
      </c>
      <c r="G363" s="200"/>
      <c r="H363" s="204">
        <v>7</v>
      </c>
      <c r="I363" s="205"/>
      <c r="J363" s="200"/>
      <c r="K363" s="200"/>
      <c r="L363" s="206"/>
      <c r="M363" s="207"/>
      <c r="N363" s="208"/>
      <c r="O363" s="208"/>
      <c r="P363" s="208"/>
      <c r="Q363" s="208"/>
      <c r="R363" s="208"/>
      <c r="S363" s="208"/>
      <c r="T363" s="209"/>
      <c r="AT363" s="210" t="s">
        <v>131</v>
      </c>
      <c r="AU363" s="210" t="s">
        <v>84</v>
      </c>
      <c r="AV363" s="12" t="s">
        <v>84</v>
      </c>
      <c r="AW363" s="12" t="s">
        <v>33</v>
      </c>
      <c r="AX363" s="12" t="s">
        <v>82</v>
      </c>
      <c r="AY363" s="210" t="s">
        <v>123</v>
      </c>
    </row>
    <row r="364" spans="2:65" s="1" customFormat="1" ht="24" customHeight="1">
      <c r="B364" s="34"/>
      <c r="C364" s="186" t="s">
        <v>636</v>
      </c>
      <c r="D364" s="186" t="s">
        <v>125</v>
      </c>
      <c r="E364" s="187" t="s">
        <v>637</v>
      </c>
      <c r="F364" s="188" t="s">
        <v>638</v>
      </c>
      <c r="G364" s="189" t="s">
        <v>209</v>
      </c>
      <c r="H364" s="190">
        <v>142</v>
      </c>
      <c r="I364" s="191"/>
      <c r="J364" s="192">
        <f>ROUND(I364*H364,2)</f>
        <v>0</v>
      </c>
      <c r="K364" s="188" t="s">
        <v>135</v>
      </c>
      <c r="L364" s="38"/>
      <c r="M364" s="193" t="s">
        <v>1</v>
      </c>
      <c r="N364" s="194" t="s">
        <v>42</v>
      </c>
      <c r="O364" s="66"/>
      <c r="P364" s="195">
        <f>O364*H364</f>
        <v>0</v>
      </c>
      <c r="Q364" s="195">
        <v>0.11808</v>
      </c>
      <c r="R364" s="195">
        <f>Q364*H364</f>
        <v>16.76736</v>
      </c>
      <c r="S364" s="195">
        <v>0</v>
      </c>
      <c r="T364" s="196">
        <f>S364*H364</f>
        <v>0</v>
      </c>
      <c r="AR364" s="197" t="s">
        <v>129</v>
      </c>
      <c r="AT364" s="197" t="s">
        <v>125</v>
      </c>
      <c r="AU364" s="197" t="s">
        <v>84</v>
      </c>
      <c r="AY364" s="17" t="s">
        <v>123</v>
      </c>
      <c r="BE364" s="198">
        <f>IF(N364="základní",J364,0)</f>
        <v>0</v>
      </c>
      <c r="BF364" s="198">
        <f>IF(N364="snížená",J364,0)</f>
        <v>0</v>
      </c>
      <c r="BG364" s="198">
        <f>IF(N364="zákl. přenesená",J364,0)</f>
        <v>0</v>
      </c>
      <c r="BH364" s="198">
        <f>IF(N364="sníž. přenesená",J364,0)</f>
        <v>0</v>
      </c>
      <c r="BI364" s="198">
        <f>IF(N364="nulová",J364,0)</f>
        <v>0</v>
      </c>
      <c r="BJ364" s="17" t="s">
        <v>82</v>
      </c>
      <c r="BK364" s="198">
        <f>ROUND(I364*H364,2)</f>
        <v>0</v>
      </c>
      <c r="BL364" s="17" t="s">
        <v>129</v>
      </c>
      <c r="BM364" s="197" t="s">
        <v>639</v>
      </c>
    </row>
    <row r="365" spans="2:65" s="1" customFormat="1" ht="24" customHeight="1">
      <c r="B365" s="34"/>
      <c r="C365" s="222" t="s">
        <v>640</v>
      </c>
      <c r="D365" s="222" t="s">
        <v>289</v>
      </c>
      <c r="E365" s="223" t="s">
        <v>641</v>
      </c>
      <c r="F365" s="224" t="s">
        <v>642</v>
      </c>
      <c r="G365" s="225" t="s">
        <v>143</v>
      </c>
      <c r="H365" s="226">
        <v>511.2</v>
      </c>
      <c r="I365" s="227"/>
      <c r="J365" s="228">
        <f>ROUND(I365*H365,2)</f>
        <v>0</v>
      </c>
      <c r="K365" s="224" t="s">
        <v>135</v>
      </c>
      <c r="L365" s="229"/>
      <c r="M365" s="230" t="s">
        <v>1</v>
      </c>
      <c r="N365" s="231" t="s">
        <v>42</v>
      </c>
      <c r="O365" s="66"/>
      <c r="P365" s="195">
        <f>O365*H365</f>
        <v>0</v>
      </c>
      <c r="Q365" s="195">
        <v>9.4999999999999998E-3</v>
      </c>
      <c r="R365" s="195">
        <f>Q365*H365</f>
        <v>4.8563999999999998</v>
      </c>
      <c r="S365" s="195">
        <v>0</v>
      </c>
      <c r="T365" s="196">
        <f>S365*H365</f>
        <v>0</v>
      </c>
      <c r="AR365" s="197" t="s">
        <v>164</v>
      </c>
      <c r="AT365" s="197" t="s">
        <v>289</v>
      </c>
      <c r="AU365" s="197" t="s">
        <v>84</v>
      </c>
      <c r="AY365" s="17" t="s">
        <v>123</v>
      </c>
      <c r="BE365" s="198">
        <f>IF(N365="základní",J365,0)</f>
        <v>0</v>
      </c>
      <c r="BF365" s="198">
        <f>IF(N365="snížená",J365,0)</f>
        <v>0</v>
      </c>
      <c r="BG365" s="198">
        <f>IF(N365="zákl. přenesená",J365,0)</f>
        <v>0</v>
      </c>
      <c r="BH365" s="198">
        <f>IF(N365="sníž. přenesená",J365,0)</f>
        <v>0</v>
      </c>
      <c r="BI365" s="198">
        <f>IF(N365="nulová",J365,0)</f>
        <v>0</v>
      </c>
      <c r="BJ365" s="17" t="s">
        <v>82</v>
      </c>
      <c r="BK365" s="198">
        <f>ROUND(I365*H365,2)</f>
        <v>0</v>
      </c>
      <c r="BL365" s="17" t="s">
        <v>129</v>
      </c>
      <c r="BM365" s="197" t="s">
        <v>643</v>
      </c>
    </row>
    <row r="366" spans="2:65" s="12" customFormat="1" ht="11.25">
      <c r="B366" s="199"/>
      <c r="C366" s="200"/>
      <c r="D366" s="201" t="s">
        <v>131</v>
      </c>
      <c r="E366" s="202" t="s">
        <v>1</v>
      </c>
      <c r="F366" s="203" t="s">
        <v>644</v>
      </c>
      <c r="G366" s="200"/>
      <c r="H366" s="204">
        <v>511.2</v>
      </c>
      <c r="I366" s="205"/>
      <c r="J366" s="200"/>
      <c r="K366" s="200"/>
      <c r="L366" s="206"/>
      <c r="M366" s="207"/>
      <c r="N366" s="208"/>
      <c r="O366" s="208"/>
      <c r="P366" s="208"/>
      <c r="Q366" s="208"/>
      <c r="R366" s="208"/>
      <c r="S366" s="208"/>
      <c r="T366" s="209"/>
      <c r="AT366" s="210" t="s">
        <v>131</v>
      </c>
      <c r="AU366" s="210" t="s">
        <v>84</v>
      </c>
      <c r="AV366" s="12" t="s">
        <v>84</v>
      </c>
      <c r="AW366" s="12" t="s">
        <v>33</v>
      </c>
      <c r="AX366" s="12" t="s">
        <v>82</v>
      </c>
      <c r="AY366" s="210" t="s">
        <v>123</v>
      </c>
    </row>
    <row r="367" spans="2:65" s="1" customFormat="1" ht="24" customHeight="1">
      <c r="B367" s="34"/>
      <c r="C367" s="186" t="s">
        <v>645</v>
      </c>
      <c r="D367" s="186" t="s">
        <v>125</v>
      </c>
      <c r="E367" s="187" t="s">
        <v>646</v>
      </c>
      <c r="F367" s="188" t="s">
        <v>647</v>
      </c>
      <c r="G367" s="189" t="s">
        <v>128</v>
      </c>
      <c r="H367" s="190">
        <v>142</v>
      </c>
      <c r="I367" s="191"/>
      <c r="J367" s="192">
        <f>ROUND(I367*H367,2)</f>
        <v>0</v>
      </c>
      <c r="K367" s="188" t="s">
        <v>135</v>
      </c>
      <c r="L367" s="38"/>
      <c r="M367" s="193" t="s">
        <v>1</v>
      </c>
      <c r="N367" s="194" t="s">
        <v>42</v>
      </c>
      <c r="O367" s="66"/>
      <c r="P367" s="195">
        <f>O367*H367</f>
        <v>0</v>
      </c>
      <c r="Q367" s="195">
        <v>0.24601000000000001</v>
      </c>
      <c r="R367" s="195">
        <f>Q367*H367</f>
        <v>34.933419999999998</v>
      </c>
      <c r="S367" s="195">
        <v>0</v>
      </c>
      <c r="T367" s="196">
        <f>S367*H367</f>
        <v>0</v>
      </c>
      <c r="AR367" s="197" t="s">
        <v>129</v>
      </c>
      <c r="AT367" s="197" t="s">
        <v>125</v>
      </c>
      <c r="AU367" s="197" t="s">
        <v>84</v>
      </c>
      <c r="AY367" s="17" t="s">
        <v>123</v>
      </c>
      <c r="BE367" s="198">
        <f>IF(N367="základní",J367,0)</f>
        <v>0</v>
      </c>
      <c r="BF367" s="198">
        <f>IF(N367="snížená",J367,0)</f>
        <v>0</v>
      </c>
      <c r="BG367" s="198">
        <f>IF(N367="zákl. přenesená",J367,0)</f>
        <v>0</v>
      </c>
      <c r="BH367" s="198">
        <f>IF(N367="sníž. přenesená",J367,0)</f>
        <v>0</v>
      </c>
      <c r="BI367" s="198">
        <f>IF(N367="nulová",J367,0)</f>
        <v>0</v>
      </c>
      <c r="BJ367" s="17" t="s">
        <v>82</v>
      </c>
      <c r="BK367" s="198">
        <f>ROUND(I367*H367,2)</f>
        <v>0</v>
      </c>
      <c r="BL367" s="17" t="s">
        <v>129</v>
      </c>
      <c r="BM367" s="197" t="s">
        <v>648</v>
      </c>
    </row>
    <row r="368" spans="2:65" s="12" customFormat="1" ht="11.25">
      <c r="B368" s="199"/>
      <c r="C368" s="200"/>
      <c r="D368" s="201" t="s">
        <v>131</v>
      </c>
      <c r="E368" s="202" t="s">
        <v>1</v>
      </c>
      <c r="F368" s="203" t="s">
        <v>649</v>
      </c>
      <c r="G368" s="200"/>
      <c r="H368" s="204">
        <v>142</v>
      </c>
      <c r="I368" s="205"/>
      <c r="J368" s="200"/>
      <c r="K368" s="200"/>
      <c r="L368" s="206"/>
      <c r="M368" s="207"/>
      <c r="N368" s="208"/>
      <c r="O368" s="208"/>
      <c r="P368" s="208"/>
      <c r="Q368" s="208"/>
      <c r="R368" s="208"/>
      <c r="S368" s="208"/>
      <c r="T368" s="209"/>
      <c r="AT368" s="210" t="s">
        <v>131</v>
      </c>
      <c r="AU368" s="210" t="s">
        <v>84</v>
      </c>
      <c r="AV368" s="12" t="s">
        <v>84</v>
      </c>
      <c r="AW368" s="12" t="s">
        <v>33</v>
      </c>
      <c r="AX368" s="12" t="s">
        <v>82</v>
      </c>
      <c r="AY368" s="210" t="s">
        <v>123</v>
      </c>
    </row>
    <row r="369" spans="2:65" s="1" customFormat="1" ht="24" customHeight="1">
      <c r="B369" s="34"/>
      <c r="C369" s="222" t="s">
        <v>650</v>
      </c>
      <c r="D369" s="222" t="s">
        <v>289</v>
      </c>
      <c r="E369" s="223" t="s">
        <v>651</v>
      </c>
      <c r="F369" s="224" t="s">
        <v>652</v>
      </c>
      <c r="G369" s="225" t="s">
        <v>143</v>
      </c>
      <c r="H369" s="226">
        <v>860.52</v>
      </c>
      <c r="I369" s="227"/>
      <c r="J369" s="228">
        <f>ROUND(I369*H369,2)</f>
        <v>0</v>
      </c>
      <c r="K369" s="224" t="s">
        <v>1</v>
      </c>
      <c r="L369" s="229"/>
      <c r="M369" s="230" t="s">
        <v>1</v>
      </c>
      <c r="N369" s="231" t="s">
        <v>42</v>
      </c>
      <c r="O369" s="66"/>
      <c r="P369" s="195">
        <f>O369*H369</f>
        <v>0</v>
      </c>
      <c r="Q369" s="195">
        <v>0.03</v>
      </c>
      <c r="R369" s="195">
        <f>Q369*H369</f>
        <v>25.8156</v>
      </c>
      <c r="S369" s="195">
        <v>0</v>
      </c>
      <c r="T369" s="196">
        <f>S369*H369</f>
        <v>0</v>
      </c>
      <c r="AR369" s="197" t="s">
        <v>164</v>
      </c>
      <c r="AT369" s="197" t="s">
        <v>289</v>
      </c>
      <c r="AU369" s="197" t="s">
        <v>84</v>
      </c>
      <c r="AY369" s="17" t="s">
        <v>123</v>
      </c>
      <c r="BE369" s="198">
        <f>IF(N369="základní",J369,0)</f>
        <v>0</v>
      </c>
      <c r="BF369" s="198">
        <f>IF(N369="snížená",J369,0)</f>
        <v>0</v>
      </c>
      <c r="BG369" s="198">
        <f>IF(N369="zákl. přenesená",J369,0)</f>
        <v>0</v>
      </c>
      <c r="BH369" s="198">
        <f>IF(N369="sníž. přenesená",J369,0)</f>
        <v>0</v>
      </c>
      <c r="BI369" s="198">
        <f>IF(N369="nulová",J369,0)</f>
        <v>0</v>
      </c>
      <c r="BJ369" s="17" t="s">
        <v>82</v>
      </c>
      <c r="BK369" s="198">
        <f>ROUND(I369*H369,2)</f>
        <v>0</v>
      </c>
      <c r="BL369" s="17" t="s">
        <v>129</v>
      </c>
      <c r="BM369" s="197" t="s">
        <v>653</v>
      </c>
    </row>
    <row r="370" spans="2:65" s="12" customFormat="1" ht="11.25">
      <c r="B370" s="199"/>
      <c r="C370" s="200"/>
      <c r="D370" s="201" t="s">
        <v>131</v>
      </c>
      <c r="E370" s="202" t="s">
        <v>1</v>
      </c>
      <c r="F370" s="203" t="s">
        <v>654</v>
      </c>
      <c r="G370" s="200"/>
      <c r="H370" s="204">
        <v>860.52</v>
      </c>
      <c r="I370" s="205"/>
      <c r="J370" s="200"/>
      <c r="K370" s="200"/>
      <c r="L370" s="206"/>
      <c r="M370" s="207"/>
      <c r="N370" s="208"/>
      <c r="O370" s="208"/>
      <c r="P370" s="208"/>
      <c r="Q370" s="208"/>
      <c r="R370" s="208"/>
      <c r="S370" s="208"/>
      <c r="T370" s="209"/>
      <c r="AT370" s="210" t="s">
        <v>131</v>
      </c>
      <c r="AU370" s="210" t="s">
        <v>84</v>
      </c>
      <c r="AV370" s="12" t="s">
        <v>84</v>
      </c>
      <c r="AW370" s="12" t="s">
        <v>33</v>
      </c>
      <c r="AX370" s="12" t="s">
        <v>77</v>
      </c>
      <c r="AY370" s="210" t="s">
        <v>123</v>
      </c>
    </row>
    <row r="371" spans="2:65" s="13" customFormat="1" ht="11.25">
      <c r="B371" s="211"/>
      <c r="C371" s="212"/>
      <c r="D371" s="201" t="s">
        <v>131</v>
      </c>
      <c r="E371" s="213" t="s">
        <v>1</v>
      </c>
      <c r="F371" s="214" t="s">
        <v>139</v>
      </c>
      <c r="G371" s="212"/>
      <c r="H371" s="215">
        <v>860.52</v>
      </c>
      <c r="I371" s="216"/>
      <c r="J371" s="212"/>
      <c r="K371" s="212"/>
      <c r="L371" s="217"/>
      <c r="M371" s="218"/>
      <c r="N371" s="219"/>
      <c r="O371" s="219"/>
      <c r="P371" s="219"/>
      <c r="Q371" s="219"/>
      <c r="R371" s="219"/>
      <c r="S371" s="219"/>
      <c r="T371" s="220"/>
      <c r="AT371" s="221" t="s">
        <v>131</v>
      </c>
      <c r="AU371" s="221" t="s">
        <v>84</v>
      </c>
      <c r="AV371" s="13" t="s">
        <v>129</v>
      </c>
      <c r="AW371" s="13" t="s">
        <v>33</v>
      </c>
      <c r="AX371" s="13" t="s">
        <v>82</v>
      </c>
      <c r="AY371" s="221" t="s">
        <v>123</v>
      </c>
    </row>
    <row r="372" spans="2:65" s="1" customFormat="1" ht="16.5" customHeight="1">
      <c r="B372" s="34"/>
      <c r="C372" s="186" t="s">
        <v>655</v>
      </c>
      <c r="D372" s="186" t="s">
        <v>125</v>
      </c>
      <c r="E372" s="187" t="s">
        <v>656</v>
      </c>
      <c r="F372" s="188" t="s">
        <v>657</v>
      </c>
      <c r="G372" s="189" t="s">
        <v>220</v>
      </c>
      <c r="H372" s="190">
        <v>0.5</v>
      </c>
      <c r="I372" s="191"/>
      <c r="J372" s="192">
        <f>ROUND(I372*H372,2)</f>
        <v>0</v>
      </c>
      <c r="K372" s="188" t="s">
        <v>135</v>
      </c>
      <c r="L372" s="38"/>
      <c r="M372" s="193" t="s">
        <v>1</v>
      </c>
      <c r="N372" s="194" t="s">
        <v>42</v>
      </c>
      <c r="O372" s="66"/>
      <c r="P372" s="195">
        <f>O372*H372</f>
        <v>0</v>
      </c>
      <c r="Q372" s="195">
        <v>0</v>
      </c>
      <c r="R372" s="195">
        <f>Q372*H372</f>
        <v>0</v>
      </c>
      <c r="S372" s="195">
        <v>2.6</v>
      </c>
      <c r="T372" s="196">
        <f>S372*H372</f>
        <v>1.3</v>
      </c>
      <c r="AR372" s="197" t="s">
        <v>129</v>
      </c>
      <c r="AT372" s="197" t="s">
        <v>125</v>
      </c>
      <c r="AU372" s="197" t="s">
        <v>84</v>
      </c>
      <c r="AY372" s="17" t="s">
        <v>123</v>
      </c>
      <c r="BE372" s="198">
        <f>IF(N372="základní",J372,0)</f>
        <v>0</v>
      </c>
      <c r="BF372" s="198">
        <f>IF(N372="snížená",J372,0)</f>
        <v>0</v>
      </c>
      <c r="BG372" s="198">
        <f>IF(N372="zákl. přenesená",J372,0)</f>
        <v>0</v>
      </c>
      <c r="BH372" s="198">
        <f>IF(N372="sníž. přenesená",J372,0)</f>
        <v>0</v>
      </c>
      <c r="BI372" s="198">
        <f>IF(N372="nulová",J372,0)</f>
        <v>0</v>
      </c>
      <c r="BJ372" s="17" t="s">
        <v>82</v>
      </c>
      <c r="BK372" s="198">
        <f>ROUND(I372*H372,2)</f>
        <v>0</v>
      </c>
      <c r="BL372" s="17" t="s">
        <v>129</v>
      </c>
      <c r="BM372" s="197" t="s">
        <v>658</v>
      </c>
    </row>
    <row r="373" spans="2:65" s="12" customFormat="1" ht="11.25">
      <c r="B373" s="199"/>
      <c r="C373" s="200"/>
      <c r="D373" s="201" t="s">
        <v>131</v>
      </c>
      <c r="E373" s="202" t="s">
        <v>1</v>
      </c>
      <c r="F373" s="203" t="s">
        <v>659</v>
      </c>
      <c r="G373" s="200"/>
      <c r="H373" s="204">
        <v>0.5</v>
      </c>
      <c r="I373" s="205"/>
      <c r="J373" s="200"/>
      <c r="K373" s="200"/>
      <c r="L373" s="206"/>
      <c r="M373" s="207"/>
      <c r="N373" s="208"/>
      <c r="O373" s="208"/>
      <c r="P373" s="208"/>
      <c r="Q373" s="208"/>
      <c r="R373" s="208"/>
      <c r="S373" s="208"/>
      <c r="T373" s="209"/>
      <c r="AT373" s="210" t="s">
        <v>131</v>
      </c>
      <c r="AU373" s="210" t="s">
        <v>84</v>
      </c>
      <c r="AV373" s="12" t="s">
        <v>84</v>
      </c>
      <c r="AW373" s="12" t="s">
        <v>33</v>
      </c>
      <c r="AX373" s="12" t="s">
        <v>82</v>
      </c>
      <c r="AY373" s="210" t="s">
        <v>123</v>
      </c>
    </row>
    <row r="374" spans="2:65" s="1" customFormat="1" ht="24" customHeight="1">
      <c r="B374" s="34"/>
      <c r="C374" s="186" t="s">
        <v>660</v>
      </c>
      <c r="D374" s="186" t="s">
        <v>125</v>
      </c>
      <c r="E374" s="187" t="s">
        <v>661</v>
      </c>
      <c r="F374" s="188" t="s">
        <v>662</v>
      </c>
      <c r="G374" s="189" t="s">
        <v>128</v>
      </c>
      <c r="H374" s="190">
        <v>15</v>
      </c>
      <c r="I374" s="191"/>
      <c r="J374" s="192">
        <f>ROUND(I374*H374,2)</f>
        <v>0</v>
      </c>
      <c r="K374" s="188" t="s">
        <v>135</v>
      </c>
      <c r="L374" s="38"/>
      <c r="M374" s="193" t="s">
        <v>1</v>
      </c>
      <c r="N374" s="194" t="s">
        <v>42</v>
      </c>
      <c r="O374" s="66"/>
      <c r="P374" s="195">
        <f>O374*H374</f>
        <v>0</v>
      </c>
      <c r="Q374" s="195">
        <v>0</v>
      </c>
      <c r="R374" s="195">
        <f>Q374*H374</f>
        <v>0</v>
      </c>
      <c r="S374" s="195">
        <v>0</v>
      </c>
      <c r="T374" s="196">
        <f>S374*H374</f>
        <v>0</v>
      </c>
      <c r="AR374" s="197" t="s">
        <v>129</v>
      </c>
      <c r="AT374" s="197" t="s">
        <v>125</v>
      </c>
      <c r="AU374" s="197" t="s">
        <v>84</v>
      </c>
      <c r="AY374" s="17" t="s">
        <v>123</v>
      </c>
      <c r="BE374" s="198">
        <f>IF(N374="základní",J374,0)</f>
        <v>0</v>
      </c>
      <c r="BF374" s="198">
        <f>IF(N374="snížená",J374,0)</f>
        <v>0</v>
      </c>
      <c r="BG374" s="198">
        <f>IF(N374="zákl. přenesená",J374,0)</f>
        <v>0</v>
      </c>
      <c r="BH374" s="198">
        <f>IF(N374="sníž. přenesená",J374,0)</f>
        <v>0</v>
      </c>
      <c r="BI374" s="198">
        <f>IF(N374="nulová",J374,0)</f>
        <v>0</v>
      </c>
      <c r="BJ374" s="17" t="s">
        <v>82</v>
      </c>
      <c r="BK374" s="198">
        <f>ROUND(I374*H374,2)</f>
        <v>0</v>
      </c>
      <c r="BL374" s="17" t="s">
        <v>129</v>
      </c>
      <c r="BM374" s="197" t="s">
        <v>663</v>
      </c>
    </row>
    <row r="375" spans="2:65" s="15" customFormat="1" ht="11.25">
      <c r="B375" s="243"/>
      <c r="C375" s="244"/>
      <c r="D375" s="201" t="s">
        <v>131</v>
      </c>
      <c r="E375" s="245" t="s">
        <v>1</v>
      </c>
      <c r="F375" s="246" t="s">
        <v>664</v>
      </c>
      <c r="G375" s="244"/>
      <c r="H375" s="245" t="s">
        <v>1</v>
      </c>
      <c r="I375" s="247"/>
      <c r="J375" s="244"/>
      <c r="K375" s="244"/>
      <c r="L375" s="248"/>
      <c r="M375" s="249"/>
      <c r="N375" s="250"/>
      <c r="O375" s="250"/>
      <c r="P375" s="250"/>
      <c r="Q375" s="250"/>
      <c r="R375" s="250"/>
      <c r="S375" s="250"/>
      <c r="T375" s="251"/>
      <c r="AT375" s="252" t="s">
        <v>131</v>
      </c>
      <c r="AU375" s="252" t="s">
        <v>84</v>
      </c>
      <c r="AV375" s="15" t="s">
        <v>82</v>
      </c>
      <c r="AW375" s="15" t="s">
        <v>33</v>
      </c>
      <c r="AX375" s="15" t="s">
        <v>77</v>
      </c>
      <c r="AY375" s="252" t="s">
        <v>123</v>
      </c>
    </row>
    <row r="376" spans="2:65" s="12" customFormat="1" ht="11.25">
      <c r="B376" s="199"/>
      <c r="C376" s="200"/>
      <c r="D376" s="201" t="s">
        <v>131</v>
      </c>
      <c r="E376" s="202" t="s">
        <v>1</v>
      </c>
      <c r="F376" s="203" t="s">
        <v>158</v>
      </c>
      <c r="G376" s="200"/>
      <c r="H376" s="204">
        <v>15</v>
      </c>
      <c r="I376" s="205"/>
      <c r="J376" s="200"/>
      <c r="K376" s="200"/>
      <c r="L376" s="206"/>
      <c r="M376" s="207"/>
      <c r="N376" s="208"/>
      <c r="O376" s="208"/>
      <c r="P376" s="208"/>
      <c r="Q376" s="208"/>
      <c r="R376" s="208"/>
      <c r="S376" s="208"/>
      <c r="T376" s="209"/>
      <c r="AT376" s="210" t="s">
        <v>131</v>
      </c>
      <c r="AU376" s="210" t="s">
        <v>84</v>
      </c>
      <c r="AV376" s="12" t="s">
        <v>84</v>
      </c>
      <c r="AW376" s="12" t="s">
        <v>33</v>
      </c>
      <c r="AX376" s="12" t="s">
        <v>82</v>
      </c>
      <c r="AY376" s="210" t="s">
        <v>123</v>
      </c>
    </row>
    <row r="377" spans="2:65" s="11" customFormat="1" ht="22.9" customHeight="1">
      <c r="B377" s="170"/>
      <c r="C377" s="171"/>
      <c r="D377" s="172" t="s">
        <v>76</v>
      </c>
      <c r="E377" s="184" t="s">
        <v>665</v>
      </c>
      <c r="F377" s="184" t="s">
        <v>666</v>
      </c>
      <c r="G377" s="171"/>
      <c r="H377" s="171"/>
      <c r="I377" s="174"/>
      <c r="J377" s="185">
        <f>BK377</f>
        <v>0</v>
      </c>
      <c r="K377" s="171"/>
      <c r="L377" s="176"/>
      <c r="M377" s="177"/>
      <c r="N377" s="178"/>
      <c r="O377" s="178"/>
      <c r="P377" s="179">
        <f>SUM(P378:P410)</f>
        <v>0</v>
      </c>
      <c r="Q377" s="178"/>
      <c r="R377" s="179">
        <f>SUM(R378:R410)</f>
        <v>0</v>
      </c>
      <c r="S377" s="178"/>
      <c r="T377" s="180">
        <f>SUM(T378:T410)</f>
        <v>0</v>
      </c>
      <c r="AR377" s="181" t="s">
        <v>82</v>
      </c>
      <c r="AT377" s="182" t="s">
        <v>76</v>
      </c>
      <c r="AU377" s="182" t="s">
        <v>82</v>
      </c>
      <c r="AY377" s="181" t="s">
        <v>123</v>
      </c>
      <c r="BK377" s="183">
        <f>SUM(BK378:BK410)</f>
        <v>0</v>
      </c>
    </row>
    <row r="378" spans="2:65" s="1" customFormat="1" ht="24" customHeight="1">
      <c r="B378" s="34"/>
      <c r="C378" s="186" t="s">
        <v>667</v>
      </c>
      <c r="D378" s="186" t="s">
        <v>125</v>
      </c>
      <c r="E378" s="187" t="s">
        <v>668</v>
      </c>
      <c r="F378" s="188" t="s">
        <v>669</v>
      </c>
      <c r="G378" s="189" t="s">
        <v>267</v>
      </c>
      <c r="H378" s="190">
        <v>2</v>
      </c>
      <c r="I378" s="191"/>
      <c r="J378" s="192">
        <f>ROUND(I378*H378,2)</f>
        <v>0</v>
      </c>
      <c r="K378" s="188" t="s">
        <v>135</v>
      </c>
      <c r="L378" s="38"/>
      <c r="M378" s="193" t="s">
        <v>1</v>
      </c>
      <c r="N378" s="194" t="s">
        <v>42</v>
      </c>
      <c r="O378" s="66"/>
      <c r="P378" s="195">
        <f>O378*H378</f>
        <v>0</v>
      </c>
      <c r="Q378" s="195">
        <v>0</v>
      </c>
      <c r="R378" s="195">
        <f>Q378*H378</f>
        <v>0</v>
      </c>
      <c r="S378" s="195">
        <v>0</v>
      </c>
      <c r="T378" s="196">
        <f>S378*H378</f>
        <v>0</v>
      </c>
      <c r="AR378" s="197" t="s">
        <v>129</v>
      </c>
      <c r="AT378" s="197" t="s">
        <v>125</v>
      </c>
      <c r="AU378" s="197" t="s">
        <v>84</v>
      </c>
      <c r="AY378" s="17" t="s">
        <v>123</v>
      </c>
      <c r="BE378" s="198">
        <f>IF(N378="základní",J378,0)</f>
        <v>0</v>
      </c>
      <c r="BF378" s="198">
        <f>IF(N378="snížená",J378,0)</f>
        <v>0</v>
      </c>
      <c r="BG378" s="198">
        <f>IF(N378="zákl. přenesená",J378,0)</f>
        <v>0</v>
      </c>
      <c r="BH378" s="198">
        <f>IF(N378="sníž. přenesená",J378,0)</f>
        <v>0</v>
      </c>
      <c r="BI378" s="198">
        <f>IF(N378="nulová",J378,0)</f>
        <v>0</v>
      </c>
      <c r="BJ378" s="17" t="s">
        <v>82</v>
      </c>
      <c r="BK378" s="198">
        <f>ROUND(I378*H378,2)</f>
        <v>0</v>
      </c>
      <c r="BL378" s="17" t="s">
        <v>129</v>
      </c>
      <c r="BM378" s="197" t="s">
        <v>670</v>
      </c>
    </row>
    <row r="379" spans="2:65" s="12" customFormat="1" ht="11.25">
      <c r="B379" s="199"/>
      <c r="C379" s="200"/>
      <c r="D379" s="201" t="s">
        <v>131</v>
      </c>
      <c r="E379" s="202" t="s">
        <v>1</v>
      </c>
      <c r="F379" s="203" t="s">
        <v>671</v>
      </c>
      <c r="G379" s="200"/>
      <c r="H379" s="204">
        <v>2</v>
      </c>
      <c r="I379" s="205"/>
      <c r="J379" s="200"/>
      <c r="K379" s="200"/>
      <c r="L379" s="206"/>
      <c r="M379" s="207"/>
      <c r="N379" s="208"/>
      <c r="O379" s="208"/>
      <c r="P379" s="208"/>
      <c r="Q379" s="208"/>
      <c r="R379" s="208"/>
      <c r="S379" s="208"/>
      <c r="T379" s="209"/>
      <c r="AT379" s="210" t="s">
        <v>131</v>
      </c>
      <c r="AU379" s="210" t="s">
        <v>84</v>
      </c>
      <c r="AV379" s="12" t="s">
        <v>84</v>
      </c>
      <c r="AW379" s="12" t="s">
        <v>33</v>
      </c>
      <c r="AX379" s="12" t="s">
        <v>82</v>
      </c>
      <c r="AY379" s="210" t="s">
        <v>123</v>
      </c>
    </row>
    <row r="380" spans="2:65" s="1" customFormat="1" ht="24" customHeight="1">
      <c r="B380" s="34"/>
      <c r="C380" s="186" t="s">
        <v>672</v>
      </c>
      <c r="D380" s="186" t="s">
        <v>125</v>
      </c>
      <c r="E380" s="187" t="s">
        <v>673</v>
      </c>
      <c r="F380" s="188" t="s">
        <v>674</v>
      </c>
      <c r="G380" s="189" t="s">
        <v>267</v>
      </c>
      <c r="H380" s="190">
        <v>30</v>
      </c>
      <c r="I380" s="191"/>
      <c r="J380" s="192">
        <f>ROUND(I380*H380,2)</f>
        <v>0</v>
      </c>
      <c r="K380" s="188" t="s">
        <v>135</v>
      </c>
      <c r="L380" s="38"/>
      <c r="M380" s="193" t="s">
        <v>1</v>
      </c>
      <c r="N380" s="194" t="s">
        <v>42</v>
      </c>
      <c r="O380" s="66"/>
      <c r="P380" s="195">
        <f>O380*H380</f>
        <v>0</v>
      </c>
      <c r="Q380" s="195">
        <v>0</v>
      </c>
      <c r="R380" s="195">
        <f>Q380*H380</f>
        <v>0</v>
      </c>
      <c r="S380" s="195">
        <v>0</v>
      </c>
      <c r="T380" s="196">
        <f>S380*H380</f>
        <v>0</v>
      </c>
      <c r="AR380" s="197" t="s">
        <v>129</v>
      </c>
      <c r="AT380" s="197" t="s">
        <v>125</v>
      </c>
      <c r="AU380" s="197" t="s">
        <v>84</v>
      </c>
      <c r="AY380" s="17" t="s">
        <v>123</v>
      </c>
      <c r="BE380" s="198">
        <f>IF(N380="základní",J380,0)</f>
        <v>0</v>
      </c>
      <c r="BF380" s="198">
        <f>IF(N380="snížená",J380,0)</f>
        <v>0</v>
      </c>
      <c r="BG380" s="198">
        <f>IF(N380="zákl. přenesená",J380,0)</f>
        <v>0</v>
      </c>
      <c r="BH380" s="198">
        <f>IF(N380="sníž. přenesená",J380,0)</f>
        <v>0</v>
      </c>
      <c r="BI380" s="198">
        <f>IF(N380="nulová",J380,0)</f>
        <v>0</v>
      </c>
      <c r="BJ380" s="17" t="s">
        <v>82</v>
      </c>
      <c r="BK380" s="198">
        <f>ROUND(I380*H380,2)</f>
        <v>0</v>
      </c>
      <c r="BL380" s="17" t="s">
        <v>129</v>
      </c>
      <c r="BM380" s="197" t="s">
        <v>675</v>
      </c>
    </row>
    <row r="381" spans="2:65" s="12" customFormat="1" ht="11.25">
      <c r="B381" s="199"/>
      <c r="C381" s="200"/>
      <c r="D381" s="201" t="s">
        <v>131</v>
      </c>
      <c r="E381" s="202" t="s">
        <v>1</v>
      </c>
      <c r="F381" s="203" t="s">
        <v>676</v>
      </c>
      <c r="G381" s="200"/>
      <c r="H381" s="204">
        <v>30</v>
      </c>
      <c r="I381" s="205"/>
      <c r="J381" s="200"/>
      <c r="K381" s="200"/>
      <c r="L381" s="206"/>
      <c r="M381" s="207"/>
      <c r="N381" s="208"/>
      <c r="O381" s="208"/>
      <c r="P381" s="208"/>
      <c r="Q381" s="208"/>
      <c r="R381" s="208"/>
      <c r="S381" s="208"/>
      <c r="T381" s="209"/>
      <c r="AT381" s="210" t="s">
        <v>131</v>
      </c>
      <c r="AU381" s="210" t="s">
        <v>84</v>
      </c>
      <c r="AV381" s="12" t="s">
        <v>84</v>
      </c>
      <c r="AW381" s="12" t="s">
        <v>33</v>
      </c>
      <c r="AX381" s="12" t="s">
        <v>82</v>
      </c>
      <c r="AY381" s="210" t="s">
        <v>123</v>
      </c>
    </row>
    <row r="382" spans="2:65" s="1" customFormat="1" ht="16.5" customHeight="1">
      <c r="B382" s="34"/>
      <c r="C382" s="186" t="s">
        <v>677</v>
      </c>
      <c r="D382" s="186" t="s">
        <v>125</v>
      </c>
      <c r="E382" s="187" t="s">
        <v>678</v>
      </c>
      <c r="F382" s="188" t="s">
        <v>679</v>
      </c>
      <c r="G382" s="189" t="s">
        <v>267</v>
      </c>
      <c r="H382" s="190">
        <v>478.84</v>
      </c>
      <c r="I382" s="191"/>
      <c r="J382" s="192">
        <f>ROUND(I382*H382,2)</f>
        <v>0</v>
      </c>
      <c r="K382" s="188" t="s">
        <v>135</v>
      </c>
      <c r="L382" s="38"/>
      <c r="M382" s="193" t="s">
        <v>1</v>
      </c>
      <c r="N382" s="194" t="s">
        <v>42</v>
      </c>
      <c r="O382" s="66"/>
      <c r="P382" s="195">
        <f>O382*H382</f>
        <v>0</v>
      </c>
      <c r="Q382" s="195">
        <v>0</v>
      </c>
      <c r="R382" s="195">
        <f>Q382*H382</f>
        <v>0</v>
      </c>
      <c r="S382" s="195">
        <v>0</v>
      </c>
      <c r="T382" s="196">
        <f>S382*H382</f>
        <v>0</v>
      </c>
      <c r="AR382" s="197" t="s">
        <v>129</v>
      </c>
      <c r="AT382" s="197" t="s">
        <v>125</v>
      </c>
      <c r="AU382" s="197" t="s">
        <v>84</v>
      </c>
      <c r="AY382" s="17" t="s">
        <v>123</v>
      </c>
      <c r="BE382" s="198">
        <f>IF(N382="základní",J382,0)</f>
        <v>0</v>
      </c>
      <c r="BF382" s="198">
        <f>IF(N382="snížená",J382,0)</f>
        <v>0</v>
      </c>
      <c r="BG382" s="198">
        <f>IF(N382="zákl. přenesená",J382,0)</f>
        <v>0</v>
      </c>
      <c r="BH382" s="198">
        <f>IF(N382="sníž. přenesená",J382,0)</f>
        <v>0</v>
      </c>
      <c r="BI382" s="198">
        <f>IF(N382="nulová",J382,0)</f>
        <v>0</v>
      </c>
      <c r="BJ382" s="17" t="s">
        <v>82</v>
      </c>
      <c r="BK382" s="198">
        <f>ROUND(I382*H382,2)</f>
        <v>0</v>
      </c>
      <c r="BL382" s="17" t="s">
        <v>129</v>
      </c>
      <c r="BM382" s="197" t="s">
        <v>680</v>
      </c>
    </row>
    <row r="383" spans="2:65" s="12" customFormat="1" ht="11.25">
      <c r="B383" s="199"/>
      <c r="C383" s="200"/>
      <c r="D383" s="201" t="s">
        <v>131</v>
      </c>
      <c r="E383" s="202" t="s">
        <v>1</v>
      </c>
      <c r="F383" s="203" t="s">
        <v>681</v>
      </c>
      <c r="G383" s="200"/>
      <c r="H383" s="204">
        <v>478.84</v>
      </c>
      <c r="I383" s="205"/>
      <c r="J383" s="200"/>
      <c r="K383" s="200"/>
      <c r="L383" s="206"/>
      <c r="M383" s="207"/>
      <c r="N383" s="208"/>
      <c r="O383" s="208"/>
      <c r="P383" s="208"/>
      <c r="Q383" s="208"/>
      <c r="R383" s="208"/>
      <c r="S383" s="208"/>
      <c r="T383" s="209"/>
      <c r="AT383" s="210" t="s">
        <v>131</v>
      </c>
      <c r="AU383" s="210" t="s">
        <v>84</v>
      </c>
      <c r="AV383" s="12" t="s">
        <v>84</v>
      </c>
      <c r="AW383" s="12" t="s">
        <v>33</v>
      </c>
      <c r="AX383" s="12" t="s">
        <v>82</v>
      </c>
      <c r="AY383" s="210" t="s">
        <v>123</v>
      </c>
    </row>
    <row r="384" spans="2:65" s="1" customFormat="1" ht="24" customHeight="1">
      <c r="B384" s="34"/>
      <c r="C384" s="186" t="s">
        <v>682</v>
      </c>
      <c r="D384" s="186" t="s">
        <v>125</v>
      </c>
      <c r="E384" s="187" t="s">
        <v>683</v>
      </c>
      <c r="F384" s="188" t="s">
        <v>684</v>
      </c>
      <c r="G384" s="189" t="s">
        <v>267</v>
      </c>
      <c r="H384" s="190">
        <v>478.84</v>
      </c>
      <c r="I384" s="191"/>
      <c r="J384" s="192">
        <f>ROUND(I384*H384,2)</f>
        <v>0</v>
      </c>
      <c r="K384" s="188" t="s">
        <v>135</v>
      </c>
      <c r="L384" s="38"/>
      <c r="M384" s="193" t="s">
        <v>1</v>
      </c>
      <c r="N384" s="194" t="s">
        <v>42</v>
      </c>
      <c r="O384" s="66"/>
      <c r="P384" s="195">
        <f>O384*H384</f>
        <v>0</v>
      </c>
      <c r="Q384" s="195">
        <v>0</v>
      </c>
      <c r="R384" s="195">
        <f>Q384*H384</f>
        <v>0</v>
      </c>
      <c r="S384" s="195">
        <v>0</v>
      </c>
      <c r="T384" s="196">
        <f>S384*H384</f>
        <v>0</v>
      </c>
      <c r="AR384" s="197" t="s">
        <v>129</v>
      </c>
      <c r="AT384" s="197" t="s">
        <v>125</v>
      </c>
      <c r="AU384" s="197" t="s">
        <v>84</v>
      </c>
      <c r="AY384" s="17" t="s">
        <v>123</v>
      </c>
      <c r="BE384" s="198">
        <f>IF(N384="základní",J384,0)</f>
        <v>0</v>
      </c>
      <c r="BF384" s="198">
        <f>IF(N384="snížená",J384,0)</f>
        <v>0</v>
      </c>
      <c r="BG384" s="198">
        <f>IF(N384="zákl. přenesená",J384,0)</f>
        <v>0</v>
      </c>
      <c r="BH384" s="198">
        <f>IF(N384="sníž. přenesená",J384,0)</f>
        <v>0</v>
      </c>
      <c r="BI384" s="198">
        <f>IF(N384="nulová",J384,0)</f>
        <v>0</v>
      </c>
      <c r="BJ384" s="17" t="s">
        <v>82</v>
      </c>
      <c r="BK384" s="198">
        <f>ROUND(I384*H384,2)</f>
        <v>0</v>
      </c>
      <c r="BL384" s="17" t="s">
        <v>129</v>
      </c>
      <c r="BM384" s="197" t="s">
        <v>685</v>
      </c>
    </row>
    <row r="385" spans="2:65" s="12" customFormat="1" ht="11.25">
      <c r="B385" s="199"/>
      <c r="C385" s="200"/>
      <c r="D385" s="201" t="s">
        <v>131</v>
      </c>
      <c r="E385" s="202" t="s">
        <v>1</v>
      </c>
      <c r="F385" s="203" t="s">
        <v>681</v>
      </c>
      <c r="G385" s="200"/>
      <c r="H385" s="204">
        <v>478.84</v>
      </c>
      <c r="I385" s="205"/>
      <c r="J385" s="200"/>
      <c r="K385" s="200"/>
      <c r="L385" s="206"/>
      <c r="M385" s="207"/>
      <c r="N385" s="208"/>
      <c r="O385" s="208"/>
      <c r="P385" s="208"/>
      <c r="Q385" s="208"/>
      <c r="R385" s="208"/>
      <c r="S385" s="208"/>
      <c r="T385" s="209"/>
      <c r="AT385" s="210" t="s">
        <v>131</v>
      </c>
      <c r="AU385" s="210" t="s">
        <v>84</v>
      </c>
      <c r="AV385" s="12" t="s">
        <v>84</v>
      </c>
      <c r="AW385" s="12" t="s">
        <v>33</v>
      </c>
      <c r="AX385" s="12" t="s">
        <v>82</v>
      </c>
      <c r="AY385" s="210" t="s">
        <v>123</v>
      </c>
    </row>
    <row r="386" spans="2:65" s="1" customFormat="1" ht="16.5" customHeight="1">
      <c r="B386" s="34"/>
      <c r="C386" s="186" t="s">
        <v>686</v>
      </c>
      <c r="D386" s="186" t="s">
        <v>125</v>
      </c>
      <c r="E386" s="187" t="s">
        <v>687</v>
      </c>
      <c r="F386" s="188" t="s">
        <v>688</v>
      </c>
      <c r="G386" s="189" t="s">
        <v>267</v>
      </c>
      <c r="H386" s="190">
        <v>279.71699999999998</v>
      </c>
      <c r="I386" s="191"/>
      <c r="J386" s="192">
        <f>ROUND(I386*H386,2)</f>
        <v>0</v>
      </c>
      <c r="K386" s="188" t="s">
        <v>135</v>
      </c>
      <c r="L386" s="38"/>
      <c r="M386" s="193" t="s">
        <v>1</v>
      </c>
      <c r="N386" s="194" t="s">
        <v>42</v>
      </c>
      <c r="O386" s="66"/>
      <c r="P386" s="195">
        <f>O386*H386</f>
        <v>0</v>
      </c>
      <c r="Q386" s="195">
        <v>0</v>
      </c>
      <c r="R386" s="195">
        <f>Q386*H386</f>
        <v>0</v>
      </c>
      <c r="S386" s="195">
        <v>0</v>
      </c>
      <c r="T386" s="196">
        <f>S386*H386</f>
        <v>0</v>
      </c>
      <c r="AR386" s="197" t="s">
        <v>129</v>
      </c>
      <c r="AT386" s="197" t="s">
        <v>125</v>
      </c>
      <c r="AU386" s="197" t="s">
        <v>84</v>
      </c>
      <c r="AY386" s="17" t="s">
        <v>123</v>
      </c>
      <c r="BE386" s="198">
        <f>IF(N386="základní",J386,0)</f>
        <v>0</v>
      </c>
      <c r="BF386" s="198">
        <f>IF(N386="snížená",J386,0)</f>
        <v>0</v>
      </c>
      <c r="BG386" s="198">
        <f>IF(N386="zákl. přenesená",J386,0)</f>
        <v>0</v>
      </c>
      <c r="BH386" s="198">
        <f>IF(N386="sníž. přenesená",J386,0)</f>
        <v>0</v>
      </c>
      <c r="BI386" s="198">
        <f>IF(N386="nulová",J386,0)</f>
        <v>0</v>
      </c>
      <c r="BJ386" s="17" t="s">
        <v>82</v>
      </c>
      <c r="BK386" s="198">
        <f>ROUND(I386*H386,2)</f>
        <v>0</v>
      </c>
      <c r="BL386" s="17" t="s">
        <v>129</v>
      </c>
      <c r="BM386" s="197" t="s">
        <v>689</v>
      </c>
    </row>
    <row r="387" spans="2:65" s="12" customFormat="1" ht="11.25">
      <c r="B387" s="199"/>
      <c r="C387" s="200"/>
      <c r="D387" s="201" t="s">
        <v>131</v>
      </c>
      <c r="E387" s="202" t="s">
        <v>1</v>
      </c>
      <c r="F387" s="203" t="s">
        <v>690</v>
      </c>
      <c r="G387" s="200"/>
      <c r="H387" s="204">
        <v>5.2329999999999997</v>
      </c>
      <c r="I387" s="205"/>
      <c r="J387" s="200"/>
      <c r="K387" s="200"/>
      <c r="L387" s="206"/>
      <c r="M387" s="207"/>
      <c r="N387" s="208"/>
      <c r="O387" s="208"/>
      <c r="P387" s="208"/>
      <c r="Q387" s="208"/>
      <c r="R387" s="208"/>
      <c r="S387" s="208"/>
      <c r="T387" s="209"/>
      <c r="AT387" s="210" t="s">
        <v>131</v>
      </c>
      <c r="AU387" s="210" t="s">
        <v>84</v>
      </c>
      <c r="AV387" s="12" t="s">
        <v>84</v>
      </c>
      <c r="AW387" s="12" t="s">
        <v>33</v>
      </c>
      <c r="AX387" s="12" t="s">
        <v>77</v>
      </c>
      <c r="AY387" s="210" t="s">
        <v>123</v>
      </c>
    </row>
    <row r="388" spans="2:65" s="12" customFormat="1" ht="11.25">
      <c r="B388" s="199"/>
      <c r="C388" s="200"/>
      <c r="D388" s="201" t="s">
        <v>131</v>
      </c>
      <c r="E388" s="202" t="s">
        <v>1</v>
      </c>
      <c r="F388" s="203" t="s">
        <v>691</v>
      </c>
      <c r="G388" s="200"/>
      <c r="H388" s="204">
        <v>2.0659999999999998</v>
      </c>
      <c r="I388" s="205"/>
      <c r="J388" s="200"/>
      <c r="K388" s="200"/>
      <c r="L388" s="206"/>
      <c r="M388" s="207"/>
      <c r="N388" s="208"/>
      <c r="O388" s="208"/>
      <c r="P388" s="208"/>
      <c r="Q388" s="208"/>
      <c r="R388" s="208"/>
      <c r="S388" s="208"/>
      <c r="T388" s="209"/>
      <c r="AT388" s="210" t="s">
        <v>131</v>
      </c>
      <c r="AU388" s="210" t="s">
        <v>84</v>
      </c>
      <c r="AV388" s="12" t="s">
        <v>84</v>
      </c>
      <c r="AW388" s="12" t="s">
        <v>33</v>
      </c>
      <c r="AX388" s="12" t="s">
        <v>77</v>
      </c>
      <c r="AY388" s="210" t="s">
        <v>123</v>
      </c>
    </row>
    <row r="389" spans="2:65" s="12" customFormat="1" ht="11.25">
      <c r="B389" s="199"/>
      <c r="C389" s="200"/>
      <c r="D389" s="201" t="s">
        <v>131</v>
      </c>
      <c r="E389" s="202" t="s">
        <v>1</v>
      </c>
      <c r="F389" s="203" t="s">
        <v>692</v>
      </c>
      <c r="G389" s="200"/>
      <c r="H389" s="204">
        <v>2.1880000000000002</v>
      </c>
      <c r="I389" s="205"/>
      <c r="J389" s="200"/>
      <c r="K389" s="200"/>
      <c r="L389" s="206"/>
      <c r="M389" s="207"/>
      <c r="N389" s="208"/>
      <c r="O389" s="208"/>
      <c r="P389" s="208"/>
      <c r="Q389" s="208"/>
      <c r="R389" s="208"/>
      <c r="S389" s="208"/>
      <c r="T389" s="209"/>
      <c r="AT389" s="210" t="s">
        <v>131</v>
      </c>
      <c r="AU389" s="210" t="s">
        <v>84</v>
      </c>
      <c r="AV389" s="12" t="s">
        <v>84</v>
      </c>
      <c r="AW389" s="12" t="s">
        <v>33</v>
      </c>
      <c r="AX389" s="12" t="s">
        <v>77</v>
      </c>
      <c r="AY389" s="210" t="s">
        <v>123</v>
      </c>
    </row>
    <row r="390" spans="2:65" s="12" customFormat="1" ht="11.25">
      <c r="B390" s="199"/>
      <c r="C390" s="200"/>
      <c r="D390" s="201" t="s">
        <v>131</v>
      </c>
      <c r="E390" s="202" t="s">
        <v>1</v>
      </c>
      <c r="F390" s="203" t="s">
        <v>693</v>
      </c>
      <c r="G390" s="200"/>
      <c r="H390" s="204">
        <v>1.3</v>
      </c>
      <c r="I390" s="205"/>
      <c r="J390" s="200"/>
      <c r="K390" s="200"/>
      <c r="L390" s="206"/>
      <c r="M390" s="207"/>
      <c r="N390" s="208"/>
      <c r="O390" s="208"/>
      <c r="P390" s="208"/>
      <c r="Q390" s="208"/>
      <c r="R390" s="208"/>
      <c r="S390" s="208"/>
      <c r="T390" s="209"/>
      <c r="AT390" s="210" t="s">
        <v>131</v>
      </c>
      <c r="AU390" s="210" t="s">
        <v>84</v>
      </c>
      <c r="AV390" s="12" t="s">
        <v>84</v>
      </c>
      <c r="AW390" s="12" t="s">
        <v>33</v>
      </c>
      <c r="AX390" s="12" t="s">
        <v>77</v>
      </c>
      <c r="AY390" s="210" t="s">
        <v>123</v>
      </c>
    </row>
    <row r="391" spans="2:65" s="12" customFormat="1" ht="11.25">
      <c r="B391" s="199"/>
      <c r="C391" s="200"/>
      <c r="D391" s="201" t="s">
        <v>131</v>
      </c>
      <c r="E391" s="202" t="s">
        <v>1</v>
      </c>
      <c r="F391" s="203" t="s">
        <v>694</v>
      </c>
      <c r="G391" s="200"/>
      <c r="H391" s="204">
        <v>268.93</v>
      </c>
      <c r="I391" s="205"/>
      <c r="J391" s="200"/>
      <c r="K391" s="200"/>
      <c r="L391" s="206"/>
      <c r="M391" s="207"/>
      <c r="N391" s="208"/>
      <c r="O391" s="208"/>
      <c r="P391" s="208"/>
      <c r="Q391" s="208"/>
      <c r="R391" s="208"/>
      <c r="S391" s="208"/>
      <c r="T391" s="209"/>
      <c r="AT391" s="210" t="s">
        <v>131</v>
      </c>
      <c r="AU391" s="210" t="s">
        <v>84</v>
      </c>
      <c r="AV391" s="12" t="s">
        <v>84</v>
      </c>
      <c r="AW391" s="12" t="s">
        <v>33</v>
      </c>
      <c r="AX391" s="12" t="s">
        <v>77</v>
      </c>
      <c r="AY391" s="210" t="s">
        <v>123</v>
      </c>
    </row>
    <row r="392" spans="2:65" s="13" customFormat="1" ht="11.25">
      <c r="B392" s="211"/>
      <c r="C392" s="212"/>
      <c r="D392" s="201" t="s">
        <v>131</v>
      </c>
      <c r="E392" s="213" t="s">
        <v>1</v>
      </c>
      <c r="F392" s="214" t="s">
        <v>139</v>
      </c>
      <c r="G392" s="212"/>
      <c r="H392" s="215">
        <v>279.71699999999998</v>
      </c>
      <c r="I392" s="216"/>
      <c r="J392" s="212"/>
      <c r="K392" s="212"/>
      <c r="L392" s="217"/>
      <c r="M392" s="218"/>
      <c r="N392" s="219"/>
      <c r="O392" s="219"/>
      <c r="P392" s="219"/>
      <c r="Q392" s="219"/>
      <c r="R392" s="219"/>
      <c r="S392" s="219"/>
      <c r="T392" s="220"/>
      <c r="AT392" s="221" t="s">
        <v>131</v>
      </c>
      <c r="AU392" s="221" t="s">
        <v>84</v>
      </c>
      <c r="AV392" s="13" t="s">
        <v>129</v>
      </c>
      <c r="AW392" s="13" t="s">
        <v>33</v>
      </c>
      <c r="AX392" s="13" t="s">
        <v>82</v>
      </c>
      <c r="AY392" s="221" t="s">
        <v>123</v>
      </c>
    </row>
    <row r="393" spans="2:65" s="1" customFormat="1" ht="24" customHeight="1">
      <c r="B393" s="34"/>
      <c r="C393" s="186" t="s">
        <v>695</v>
      </c>
      <c r="D393" s="186" t="s">
        <v>125</v>
      </c>
      <c r="E393" s="187" t="s">
        <v>696</v>
      </c>
      <c r="F393" s="188" t="s">
        <v>697</v>
      </c>
      <c r="G393" s="189" t="s">
        <v>267</v>
      </c>
      <c r="H393" s="190">
        <v>279.71699999999998</v>
      </c>
      <c r="I393" s="191"/>
      <c r="J393" s="192">
        <f>ROUND(I393*H393,2)</f>
        <v>0</v>
      </c>
      <c r="K393" s="188" t="s">
        <v>135</v>
      </c>
      <c r="L393" s="38"/>
      <c r="M393" s="193" t="s">
        <v>1</v>
      </c>
      <c r="N393" s="194" t="s">
        <v>42</v>
      </c>
      <c r="O393" s="66"/>
      <c r="P393" s="195">
        <f>O393*H393</f>
        <v>0</v>
      </c>
      <c r="Q393" s="195">
        <v>0</v>
      </c>
      <c r="R393" s="195">
        <f>Q393*H393</f>
        <v>0</v>
      </c>
      <c r="S393" s="195">
        <v>0</v>
      </c>
      <c r="T393" s="196">
        <f>S393*H393</f>
        <v>0</v>
      </c>
      <c r="AR393" s="197" t="s">
        <v>129</v>
      </c>
      <c r="AT393" s="197" t="s">
        <v>125</v>
      </c>
      <c r="AU393" s="197" t="s">
        <v>84</v>
      </c>
      <c r="AY393" s="17" t="s">
        <v>123</v>
      </c>
      <c r="BE393" s="198">
        <f>IF(N393="základní",J393,0)</f>
        <v>0</v>
      </c>
      <c r="BF393" s="198">
        <f>IF(N393="snížená",J393,0)</f>
        <v>0</v>
      </c>
      <c r="BG393" s="198">
        <f>IF(N393="zákl. přenesená",J393,0)</f>
        <v>0</v>
      </c>
      <c r="BH393" s="198">
        <f>IF(N393="sníž. přenesená",J393,0)</f>
        <v>0</v>
      </c>
      <c r="BI393" s="198">
        <f>IF(N393="nulová",J393,0)</f>
        <v>0</v>
      </c>
      <c r="BJ393" s="17" t="s">
        <v>82</v>
      </c>
      <c r="BK393" s="198">
        <f>ROUND(I393*H393,2)</f>
        <v>0</v>
      </c>
      <c r="BL393" s="17" t="s">
        <v>129</v>
      </c>
      <c r="BM393" s="197" t="s">
        <v>698</v>
      </c>
    </row>
    <row r="394" spans="2:65" s="12" customFormat="1" ht="11.25">
      <c r="B394" s="199"/>
      <c r="C394" s="200"/>
      <c r="D394" s="201" t="s">
        <v>131</v>
      </c>
      <c r="E394" s="202" t="s">
        <v>1</v>
      </c>
      <c r="F394" s="203" t="s">
        <v>690</v>
      </c>
      <c r="G394" s="200"/>
      <c r="H394" s="204">
        <v>5.2329999999999997</v>
      </c>
      <c r="I394" s="205"/>
      <c r="J394" s="200"/>
      <c r="K394" s="200"/>
      <c r="L394" s="206"/>
      <c r="M394" s="207"/>
      <c r="N394" s="208"/>
      <c r="O394" s="208"/>
      <c r="P394" s="208"/>
      <c r="Q394" s="208"/>
      <c r="R394" s="208"/>
      <c r="S394" s="208"/>
      <c r="T394" s="209"/>
      <c r="AT394" s="210" t="s">
        <v>131</v>
      </c>
      <c r="AU394" s="210" t="s">
        <v>84</v>
      </c>
      <c r="AV394" s="12" t="s">
        <v>84</v>
      </c>
      <c r="AW394" s="12" t="s">
        <v>33</v>
      </c>
      <c r="AX394" s="12" t="s">
        <v>77</v>
      </c>
      <c r="AY394" s="210" t="s">
        <v>123</v>
      </c>
    </row>
    <row r="395" spans="2:65" s="12" customFormat="1" ht="11.25">
      <c r="B395" s="199"/>
      <c r="C395" s="200"/>
      <c r="D395" s="201" t="s">
        <v>131</v>
      </c>
      <c r="E395" s="202" t="s">
        <v>1</v>
      </c>
      <c r="F395" s="203" t="s">
        <v>691</v>
      </c>
      <c r="G395" s="200"/>
      <c r="H395" s="204">
        <v>2.0659999999999998</v>
      </c>
      <c r="I395" s="205"/>
      <c r="J395" s="200"/>
      <c r="K395" s="200"/>
      <c r="L395" s="206"/>
      <c r="M395" s="207"/>
      <c r="N395" s="208"/>
      <c r="O395" s="208"/>
      <c r="P395" s="208"/>
      <c r="Q395" s="208"/>
      <c r="R395" s="208"/>
      <c r="S395" s="208"/>
      <c r="T395" s="209"/>
      <c r="AT395" s="210" t="s">
        <v>131</v>
      </c>
      <c r="AU395" s="210" t="s">
        <v>84</v>
      </c>
      <c r="AV395" s="12" t="s">
        <v>84</v>
      </c>
      <c r="AW395" s="12" t="s">
        <v>33</v>
      </c>
      <c r="AX395" s="12" t="s">
        <v>77</v>
      </c>
      <c r="AY395" s="210" t="s">
        <v>123</v>
      </c>
    </row>
    <row r="396" spans="2:65" s="12" customFormat="1" ht="11.25">
      <c r="B396" s="199"/>
      <c r="C396" s="200"/>
      <c r="D396" s="201" t="s">
        <v>131</v>
      </c>
      <c r="E396" s="202" t="s">
        <v>1</v>
      </c>
      <c r="F396" s="203" t="s">
        <v>692</v>
      </c>
      <c r="G396" s="200"/>
      <c r="H396" s="204">
        <v>2.1880000000000002</v>
      </c>
      <c r="I396" s="205"/>
      <c r="J396" s="200"/>
      <c r="K396" s="200"/>
      <c r="L396" s="206"/>
      <c r="M396" s="207"/>
      <c r="N396" s="208"/>
      <c r="O396" s="208"/>
      <c r="P396" s="208"/>
      <c r="Q396" s="208"/>
      <c r="R396" s="208"/>
      <c r="S396" s="208"/>
      <c r="T396" s="209"/>
      <c r="AT396" s="210" t="s">
        <v>131</v>
      </c>
      <c r="AU396" s="210" t="s">
        <v>84</v>
      </c>
      <c r="AV396" s="12" t="s">
        <v>84</v>
      </c>
      <c r="AW396" s="12" t="s">
        <v>33</v>
      </c>
      <c r="AX396" s="12" t="s">
        <v>77</v>
      </c>
      <c r="AY396" s="210" t="s">
        <v>123</v>
      </c>
    </row>
    <row r="397" spans="2:65" s="12" customFormat="1" ht="11.25">
      <c r="B397" s="199"/>
      <c r="C397" s="200"/>
      <c r="D397" s="201" t="s">
        <v>131</v>
      </c>
      <c r="E397" s="202" t="s">
        <v>1</v>
      </c>
      <c r="F397" s="203" t="s">
        <v>693</v>
      </c>
      <c r="G397" s="200"/>
      <c r="H397" s="204">
        <v>1.3</v>
      </c>
      <c r="I397" s="205"/>
      <c r="J397" s="200"/>
      <c r="K397" s="200"/>
      <c r="L397" s="206"/>
      <c r="M397" s="207"/>
      <c r="N397" s="208"/>
      <c r="O397" s="208"/>
      <c r="P397" s="208"/>
      <c r="Q397" s="208"/>
      <c r="R397" s="208"/>
      <c r="S397" s="208"/>
      <c r="T397" s="209"/>
      <c r="AT397" s="210" t="s">
        <v>131</v>
      </c>
      <c r="AU397" s="210" t="s">
        <v>84</v>
      </c>
      <c r="AV397" s="12" t="s">
        <v>84</v>
      </c>
      <c r="AW397" s="12" t="s">
        <v>33</v>
      </c>
      <c r="AX397" s="12" t="s">
        <v>77</v>
      </c>
      <c r="AY397" s="210" t="s">
        <v>123</v>
      </c>
    </row>
    <row r="398" spans="2:65" s="12" customFormat="1" ht="11.25">
      <c r="B398" s="199"/>
      <c r="C398" s="200"/>
      <c r="D398" s="201" t="s">
        <v>131</v>
      </c>
      <c r="E398" s="202" t="s">
        <v>1</v>
      </c>
      <c r="F398" s="203" t="s">
        <v>694</v>
      </c>
      <c r="G398" s="200"/>
      <c r="H398" s="204">
        <v>268.93</v>
      </c>
      <c r="I398" s="205"/>
      <c r="J398" s="200"/>
      <c r="K398" s="200"/>
      <c r="L398" s="206"/>
      <c r="M398" s="207"/>
      <c r="N398" s="208"/>
      <c r="O398" s="208"/>
      <c r="P398" s="208"/>
      <c r="Q398" s="208"/>
      <c r="R398" s="208"/>
      <c r="S398" s="208"/>
      <c r="T398" s="209"/>
      <c r="AT398" s="210" t="s">
        <v>131</v>
      </c>
      <c r="AU398" s="210" t="s">
        <v>84</v>
      </c>
      <c r="AV398" s="12" t="s">
        <v>84</v>
      </c>
      <c r="AW398" s="12" t="s">
        <v>33</v>
      </c>
      <c r="AX398" s="12" t="s">
        <v>77</v>
      </c>
      <c r="AY398" s="210" t="s">
        <v>123</v>
      </c>
    </row>
    <row r="399" spans="2:65" s="13" customFormat="1" ht="11.25">
      <c r="B399" s="211"/>
      <c r="C399" s="212"/>
      <c r="D399" s="201" t="s">
        <v>131</v>
      </c>
      <c r="E399" s="213" t="s">
        <v>1</v>
      </c>
      <c r="F399" s="214" t="s">
        <v>139</v>
      </c>
      <c r="G399" s="212"/>
      <c r="H399" s="215">
        <v>279.71699999999998</v>
      </c>
      <c r="I399" s="216"/>
      <c r="J399" s="212"/>
      <c r="K399" s="212"/>
      <c r="L399" s="217"/>
      <c r="M399" s="218"/>
      <c r="N399" s="219"/>
      <c r="O399" s="219"/>
      <c r="P399" s="219"/>
      <c r="Q399" s="219"/>
      <c r="R399" s="219"/>
      <c r="S399" s="219"/>
      <c r="T399" s="220"/>
      <c r="AT399" s="221" t="s">
        <v>131</v>
      </c>
      <c r="AU399" s="221" t="s">
        <v>84</v>
      </c>
      <c r="AV399" s="13" t="s">
        <v>129</v>
      </c>
      <c r="AW399" s="13" t="s">
        <v>33</v>
      </c>
      <c r="AX399" s="13" t="s">
        <v>82</v>
      </c>
      <c r="AY399" s="221" t="s">
        <v>123</v>
      </c>
    </row>
    <row r="400" spans="2:65" s="1" customFormat="1" ht="24" customHeight="1">
      <c r="B400" s="34"/>
      <c r="C400" s="186" t="s">
        <v>699</v>
      </c>
      <c r="D400" s="186" t="s">
        <v>125</v>
      </c>
      <c r="E400" s="187" t="s">
        <v>700</v>
      </c>
      <c r="F400" s="188" t="s">
        <v>701</v>
      </c>
      <c r="G400" s="189" t="s">
        <v>267</v>
      </c>
      <c r="H400" s="190">
        <v>8.7210000000000001</v>
      </c>
      <c r="I400" s="191"/>
      <c r="J400" s="192">
        <f>ROUND(I400*H400,2)</f>
        <v>0</v>
      </c>
      <c r="K400" s="188" t="s">
        <v>135</v>
      </c>
      <c r="L400" s="38"/>
      <c r="M400" s="193" t="s">
        <v>1</v>
      </c>
      <c r="N400" s="194" t="s">
        <v>42</v>
      </c>
      <c r="O400" s="66"/>
      <c r="P400" s="195">
        <f>O400*H400</f>
        <v>0</v>
      </c>
      <c r="Q400" s="195">
        <v>0</v>
      </c>
      <c r="R400" s="195">
        <f>Q400*H400</f>
        <v>0</v>
      </c>
      <c r="S400" s="195">
        <v>0</v>
      </c>
      <c r="T400" s="196">
        <f>S400*H400</f>
        <v>0</v>
      </c>
      <c r="AR400" s="197" t="s">
        <v>129</v>
      </c>
      <c r="AT400" s="197" t="s">
        <v>125</v>
      </c>
      <c r="AU400" s="197" t="s">
        <v>84</v>
      </c>
      <c r="AY400" s="17" t="s">
        <v>123</v>
      </c>
      <c r="BE400" s="198">
        <f>IF(N400="základní",J400,0)</f>
        <v>0</v>
      </c>
      <c r="BF400" s="198">
        <f>IF(N400="snížená",J400,0)</f>
        <v>0</v>
      </c>
      <c r="BG400" s="198">
        <f>IF(N400="zákl. přenesená",J400,0)</f>
        <v>0</v>
      </c>
      <c r="BH400" s="198">
        <f>IF(N400="sníž. přenesená",J400,0)</f>
        <v>0</v>
      </c>
      <c r="BI400" s="198">
        <f>IF(N400="nulová",J400,0)</f>
        <v>0</v>
      </c>
      <c r="BJ400" s="17" t="s">
        <v>82</v>
      </c>
      <c r="BK400" s="198">
        <f>ROUND(I400*H400,2)</f>
        <v>0</v>
      </c>
      <c r="BL400" s="17" t="s">
        <v>129</v>
      </c>
      <c r="BM400" s="197" t="s">
        <v>702</v>
      </c>
    </row>
    <row r="401" spans="2:65" s="12" customFormat="1" ht="11.25">
      <c r="B401" s="199"/>
      <c r="C401" s="200"/>
      <c r="D401" s="201" t="s">
        <v>131</v>
      </c>
      <c r="E401" s="202" t="s">
        <v>1</v>
      </c>
      <c r="F401" s="203" t="s">
        <v>690</v>
      </c>
      <c r="G401" s="200"/>
      <c r="H401" s="204">
        <v>5.2329999999999997</v>
      </c>
      <c r="I401" s="205"/>
      <c r="J401" s="200"/>
      <c r="K401" s="200"/>
      <c r="L401" s="206"/>
      <c r="M401" s="207"/>
      <c r="N401" s="208"/>
      <c r="O401" s="208"/>
      <c r="P401" s="208"/>
      <c r="Q401" s="208"/>
      <c r="R401" s="208"/>
      <c r="S401" s="208"/>
      <c r="T401" s="209"/>
      <c r="AT401" s="210" t="s">
        <v>131</v>
      </c>
      <c r="AU401" s="210" t="s">
        <v>84</v>
      </c>
      <c r="AV401" s="12" t="s">
        <v>84</v>
      </c>
      <c r="AW401" s="12" t="s">
        <v>33</v>
      </c>
      <c r="AX401" s="12" t="s">
        <v>77</v>
      </c>
      <c r="AY401" s="210" t="s">
        <v>123</v>
      </c>
    </row>
    <row r="402" spans="2:65" s="12" customFormat="1" ht="11.25">
      <c r="B402" s="199"/>
      <c r="C402" s="200"/>
      <c r="D402" s="201" t="s">
        <v>131</v>
      </c>
      <c r="E402" s="202" t="s">
        <v>1</v>
      </c>
      <c r="F402" s="203" t="s">
        <v>692</v>
      </c>
      <c r="G402" s="200"/>
      <c r="H402" s="204">
        <v>2.1880000000000002</v>
      </c>
      <c r="I402" s="205"/>
      <c r="J402" s="200"/>
      <c r="K402" s="200"/>
      <c r="L402" s="206"/>
      <c r="M402" s="207"/>
      <c r="N402" s="208"/>
      <c r="O402" s="208"/>
      <c r="P402" s="208"/>
      <c r="Q402" s="208"/>
      <c r="R402" s="208"/>
      <c r="S402" s="208"/>
      <c r="T402" s="209"/>
      <c r="AT402" s="210" t="s">
        <v>131</v>
      </c>
      <c r="AU402" s="210" t="s">
        <v>84</v>
      </c>
      <c r="AV402" s="12" t="s">
        <v>84</v>
      </c>
      <c r="AW402" s="12" t="s">
        <v>33</v>
      </c>
      <c r="AX402" s="12" t="s">
        <v>77</v>
      </c>
      <c r="AY402" s="210" t="s">
        <v>123</v>
      </c>
    </row>
    <row r="403" spans="2:65" s="12" customFormat="1" ht="11.25">
      <c r="B403" s="199"/>
      <c r="C403" s="200"/>
      <c r="D403" s="201" t="s">
        <v>131</v>
      </c>
      <c r="E403" s="202" t="s">
        <v>1</v>
      </c>
      <c r="F403" s="203" t="s">
        <v>693</v>
      </c>
      <c r="G403" s="200"/>
      <c r="H403" s="204">
        <v>1.3</v>
      </c>
      <c r="I403" s="205"/>
      <c r="J403" s="200"/>
      <c r="K403" s="200"/>
      <c r="L403" s="206"/>
      <c r="M403" s="207"/>
      <c r="N403" s="208"/>
      <c r="O403" s="208"/>
      <c r="P403" s="208"/>
      <c r="Q403" s="208"/>
      <c r="R403" s="208"/>
      <c r="S403" s="208"/>
      <c r="T403" s="209"/>
      <c r="AT403" s="210" t="s">
        <v>131</v>
      </c>
      <c r="AU403" s="210" t="s">
        <v>84</v>
      </c>
      <c r="AV403" s="12" t="s">
        <v>84</v>
      </c>
      <c r="AW403" s="12" t="s">
        <v>33</v>
      </c>
      <c r="AX403" s="12" t="s">
        <v>77</v>
      </c>
      <c r="AY403" s="210" t="s">
        <v>123</v>
      </c>
    </row>
    <row r="404" spans="2:65" s="13" customFormat="1" ht="11.25">
      <c r="B404" s="211"/>
      <c r="C404" s="212"/>
      <c r="D404" s="201" t="s">
        <v>131</v>
      </c>
      <c r="E404" s="213" t="s">
        <v>1</v>
      </c>
      <c r="F404" s="214" t="s">
        <v>139</v>
      </c>
      <c r="G404" s="212"/>
      <c r="H404" s="215">
        <v>8.7210000000000001</v>
      </c>
      <c r="I404" s="216"/>
      <c r="J404" s="212"/>
      <c r="K404" s="212"/>
      <c r="L404" s="217"/>
      <c r="M404" s="218"/>
      <c r="N404" s="219"/>
      <c r="O404" s="219"/>
      <c r="P404" s="219"/>
      <c r="Q404" s="219"/>
      <c r="R404" s="219"/>
      <c r="S404" s="219"/>
      <c r="T404" s="220"/>
      <c r="AT404" s="221" t="s">
        <v>131</v>
      </c>
      <c r="AU404" s="221" t="s">
        <v>84</v>
      </c>
      <c r="AV404" s="13" t="s">
        <v>129</v>
      </c>
      <c r="AW404" s="13" t="s">
        <v>33</v>
      </c>
      <c r="AX404" s="13" t="s">
        <v>82</v>
      </c>
      <c r="AY404" s="221" t="s">
        <v>123</v>
      </c>
    </row>
    <row r="405" spans="2:65" s="1" customFormat="1" ht="36" customHeight="1">
      <c r="B405" s="34"/>
      <c r="C405" s="186" t="s">
        <v>703</v>
      </c>
      <c r="D405" s="186" t="s">
        <v>125</v>
      </c>
      <c r="E405" s="187" t="s">
        <v>704</v>
      </c>
      <c r="F405" s="188" t="s">
        <v>705</v>
      </c>
      <c r="G405" s="189" t="s">
        <v>267</v>
      </c>
      <c r="H405" s="190">
        <v>2.0659999999999998</v>
      </c>
      <c r="I405" s="191"/>
      <c r="J405" s="192">
        <f>ROUND(I405*H405,2)</f>
        <v>0</v>
      </c>
      <c r="K405" s="188" t="s">
        <v>135</v>
      </c>
      <c r="L405" s="38"/>
      <c r="M405" s="193" t="s">
        <v>1</v>
      </c>
      <c r="N405" s="194" t="s">
        <v>42</v>
      </c>
      <c r="O405" s="66"/>
      <c r="P405" s="195">
        <f>O405*H405</f>
        <v>0</v>
      </c>
      <c r="Q405" s="195">
        <v>0</v>
      </c>
      <c r="R405" s="195">
        <f>Q405*H405</f>
        <v>0</v>
      </c>
      <c r="S405" s="195">
        <v>0</v>
      </c>
      <c r="T405" s="196">
        <f>S405*H405</f>
        <v>0</v>
      </c>
      <c r="AR405" s="197" t="s">
        <v>129</v>
      </c>
      <c r="AT405" s="197" t="s">
        <v>125</v>
      </c>
      <c r="AU405" s="197" t="s">
        <v>84</v>
      </c>
      <c r="AY405" s="17" t="s">
        <v>123</v>
      </c>
      <c r="BE405" s="198">
        <f>IF(N405="základní",J405,0)</f>
        <v>0</v>
      </c>
      <c r="BF405" s="198">
        <f>IF(N405="snížená",J405,0)</f>
        <v>0</v>
      </c>
      <c r="BG405" s="198">
        <f>IF(N405="zákl. přenesená",J405,0)</f>
        <v>0</v>
      </c>
      <c r="BH405" s="198">
        <f>IF(N405="sníž. přenesená",J405,0)</f>
        <v>0</v>
      </c>
      <c r="BI405" s="198">
        <f>IF(N405="nulová",J405,0)</f>
        <v>0</v>
      </c>
      <c r="BJ405" s="17" t="s">
        <v>82</v>
      </c>
      <c r="BK405" s="198">
        <f>ROUND(I405*H405,2)</f>
        <v>0</v>
      </c>
      <c r="BL405" s="17" t="s">
        <v>129</v>
      </c>
      <c r="BM405" s="197" t="s">
        <v>706</v>
      </c>
    </row>
    <row r="406" spans="2:65" s="12" customFormat="1" ht="11.25">
      <c r="B406" s="199"/>
      <c r="C406" s="200"/>
      <c r="D406" s="201" t="s">
        <v>131</v>
      </c>
      <c r="E406" s="202" t="s">
        <v>1</v>
      </c>
      <c r="F406" s="203" t="s">
        <v>691</v>
      </c>
      <c r="G406" s="200"/>
      <c r="H406" s="204">
        <v>2.0659999999999998</v>
      </c>
      <c r="I406" s="205"/>
      <c r="J406" s="200"/>
      <c r="K406" s="200"/>
      <c r="L406" s="206"/>
      <c r="M406" s="207"/>
      <c r="N406" s="208"/>
      <c r="O406" s="208"/>
      <c r="P406" s="208"/>
      <c r="Q406" s="208"/>
      <c r="R406" s="208"/>
      <c r="S406" s="208"/>
      <c r="T406" s="209"/>
      <c r="AT406" s="210" t="s">
        <v>131</v>
      </c>
      <c r="AU406" s="210" t="s">
        <v>84</v>
      </c>
      <c r="AV406" s="12" t="s">
        <v>84</v>
      </c>
      <c r="AW406" s="12" t="s">
        <v>33</v>
      </c>
      <c r="AX406" s="12" t="s">
        <v>82</v>
      </c>
      <c r="AY406" s="210" t="s">
        <v>123</v>
      </c>
    </row>
    <row r="407" spans="2:65" s="1" customFormat="1" ht="24" customHeight="1">
      <c r="B407" s="34"/>
      <c r="C407" s="186" t="s">
        <v>707</v>
      </c>
      <c r="D407" s="186" t="s">
        <v>125</v>
      </c>
      <c r="E407" s="187" t="s">
        <v>708</v>
      </c>
      <c r="F407" s="188" t="s">
        <v>709</v>
      </c>
      <c r="G407" s="189" t="s">
        <v>267</v>
      </c>
      <c r="H407" s="190">
        <v>268.93</v>
      </c>
      <c r="I407" s="191"/>
      <c r="J407" s="192">
        <f>ROUND(I407*H407,2)</f>
        <v>0</v>
      </c>
      <c r="K407" s="188" t="s">
        <v>135</v>
      </c>
      <c r="L407" s="38"/>
      <c r="M407" s="193" t="s">
        <v>1</v>
      </c>
      <c r="N407" s="194" t="s">
        <v>42</v>
      </c>
      <c r="O407" s="66"/>
      <c r="P407" s="195">
        <f>O407*H407</f>
        <v>0</v>
      </c>
      <c r="Q407" s="195">
        <v>0</v>
      </c>
      <c r="R407" s="195">
        <f>Q407*H407</f>
        <v>0</v>
      </c>
      <c r="S407" s="195">
        <v>0</v>
      </c>
      <c r="T407" s="196">
        <f>S407*H407</f>
        <v>0</v>
      </c>
      <c r="AR407" s="197" t="s">
        <v>129</v>
      </c>
      <c r="AT407" s="197" t="s">
        <v>125</v>
      </c>
      <c r="AU407" s="197" t="s">
        <v>84</v>
      </c>
      <c r="AY407" s="17" t="s">
        <v>123</v>
      </c>
      <c r="BE407" s="198">
        <f>IF(N407="základní",J407,0)</f>
        <v>0</v>
      </c>
      <c r="BF407" s="198">
        <f>IF(N407="snížená",J407,0)</f>
        <v>0</v>
      </c>
      <c r="BG407" s="198">
        <f>IF(N407="zákl. přenesená",J407,0)</f>
        <v>0</v>
      </c>
      <c r="BH407" s="198">
        <f>IF(N407="sníž. přenesená",J407,0)</f>
        <v>0</v>
      </c>
      <c r="BI407" s="198">
        <f>IF(N407="nulová",J407,0)</f>
        <v>0</v>
      </c>
      <c r="BJ407" s="17" t="s">
        <v>82</v>
      </c>
      <c r="BK407" s="198">
        <f>ROUND(I407*H407,2)</f>
        <v>0</v>
      </c>
      <c r="BL407" s="17" t="s">
        <v>129</v>
      </c>
      <c r="BM407" s="197" t="s">
        <v>710</v>
      </c>
    </row>
    <row r="408" spans="2:65" s="12" customFormat="1" ht="11.25">
      <c r="B408" s="199"/>
      <c r="C408" s="200"/>
      <c r="D408" s="201" t="s">
        <v>131</v>
      </c>
      <c r="E408" s="202" t="s">
        <v>1</v>
      </c>
      <c r="F408" s="203" t="s">
        <v>694</v>
      </c>
      <c r="G408" s="200"/>
      <c r="H408" s="204">
        <v>268.93</v>
      </c>
      <c r="I408" s="205"/>
      <c r="J408" s="200"/>
      <c r="K408" s="200"/>
      <c r="L408" s="206"/>
      <c r="M408" s="207"/>
      <c r="N408" s="208"/>
      <c r="O408" s="208"/>
      <c r="P408" s="208"/>
      <c r="Q408" s="208"/>
      <c r="R408" s="208"/>
      <c r="S408" s="208"/>
      <c r="T408" s="209"/>
      <c r="AT408" s="210" t="s">
        <v>131</v>
      </c>
      <c r="AU408" s="210" t="s">
        <v>84</v>
      </c>
      <c r="AV408" s="12" t="s">
        <v>84</v>
      </c>
      <c r="AW408" s="12" t="s">
        <v>33</v>
      </c>
      <c r="AX408" s="12" t="s">
        <v>82</v>
      </c>
      <c r="AY408" s="210" t="s">
        <v>123</v>
      </c>
    </row>
    <row r="409" spans="2:65" s="1" customFormat="1" ht="24" customHeight="1">
      <c r="B409" s="34"/>
      <c r="C409" s="186" t="s">
        <v>711</v>
      </c>
      <c r="D409" s="186" t="s">
        <v>125</v>
      </c>
      <c r="E409" s="187" t="s">
        <v>712</v>
      </c>
      <c r="F409" s="188" t="s">
        <v>713</v>
      </c>
      <c r="G409" s="189" t="s">
        <v>267</v>
      </c>
      <c r="H409" s="190">
        <v>478.84</v>
      </c>
      <c r="I409" s="191"/>
      <c r="J409" s="192">
        <f>ROUND(I409*H409,2)</f>
        <v>0</v>
      </c>
      <c r="K409" s="188" t="s">
        <v>135</v>
      </c>
      <c r="L409" s="38"/>
      <c r="M409" s="193" t="s">
        <v>1</v>
      </c>
      <c r="N409" s="194" t="s">
        <v>42</v>
      </c>
      <c r="O409" s="66"/>
      <c r="P409" s="195">
        <f>O409*H409</f>
        <v>0</v>
      </c>
      <c r="Q409" s="195">
        <v>0</v>
      </c>
      <c r="R409" s="195">
        <f>Q409*H409</f>
        <v>0</v>
      </c>
      <c r="S409" s="195">
        <v>0</v>
      </c>
      <c r="T409" s="196">
        <f>S409*H409</f>
        <v>0</v>
      </c>
      <c r="AR409" s="197" t="s">
        <v>129</v>
      </c>
      <c r="AT409" s="197" t="s">
        <v>125</v>
      </c>
      <c r="AU409" s="197" t="s">
        <v>84</v>
      </c>
      <c r="AY409" s="17" t="s">
        <v>123</v>
      </c>
      <c r="BE409" s="198">
        <f>IF(N409="základní",J409,0)</f>
        <v>0</v>
      </c>
      <c r="BF409" s="198">
        <f>IF(N409="snížená",J409,0)</f>
        <v>0</v>
      </c>
      <c r="BG409" s="198">
        <f>IF(N409="zákl. přenesená",J409,0)</f>
        <v>0</v>
      </c>
      <c r="BH409" s="198">
        <f>IF(N409="sníž. přenesená",J409,0)</f>
        <v>0</v>
      </c>
      <c r="BI409" s="198">
        <f>IF(N409="nulová",J409,0)</f>
        <v>0</v>
      </c>
      <c r="BJ409" s="17" t="s">
        <v>82</v>
      </c>
      <c r="BK409" s="198">
        <f>ROUND(I409*H409,2)</f>
        <v>0</v>
      </c>
      <c r="BL409" s="17" t="s">
        <v>129</v>
      </c>
      <c r="BM409" s="197" t="s">
        <v>714</v>
      </c>
    </row>
    <row r="410" spans="2:65" s="12" customFormat="1" ht="11.25">
      <c r="B410" s="199"/>
      <c r="C410" s="200"/>
      <c r="D410" s="201" t="s">
        <v>131</v>
      </c>
      <c r="E410" s="202" t="s">
        <v>1</v>
      </c>
      <c r="F410" s="203" t="s">
        <v>681</v>
      </c>
      <c r="G410" s="200"/>
      <c r="H410" s="204">
        <v>478.84</v>
      </c>
      <c r="I410" s="205"/>
      <c r="J410" s="200"/>
      <c r="K410" s="200"/>
      <c r="L410" s="206"/>
      <c r="M410" s="207"/>
      <c r="N410" s="208"/>
      <c r="O410" s="208"/>
      <c r="P410" s="208"/>
      <c r="Q410" s="208"/>
      <c r="R410" s="208"/>
      <c r="S410" s="208"/>
      <c r="T410" s="209"/>
      <c r="AT410" s="210" t="s">
        <v>131</v>
      </c>
      <c r="AU410" s="210" t="s">
        <v>84</v>
      </c>
      <c r="AV410" s="12" t="s">
        <v>84</v>
      </c>
      <c r="AW410" s="12" t="s">
        <v>33</v>
      </c>
      <c r="AX410" s="12" t="s">
        <v>82</v>
      </c>
      <c r="AY410" s="210" t="s">
        <v>123</v>
      </c>
    </row>
    <row r="411" spans="2:65" s="11" customFormat="1" ht="22.9" customHeight="1">
      <c r="B411" s="170"/>
      <c r="C411" s="171"/>
      <c r="D411" s="172" t="s">
        <v>76</v>
      </c>
      <c r="E411" s="184" t="s">
        <v>715</v>
      </c>
      <c r="F411" s="184" t="s">
        <v>716</v>
      </c>
      <c r="G411" s="171"/>
      <c r="H411" s="171"/>
      <c r="I411" s="174"/>
      <c r="J411" s="185">
        <f>BK411</f>
        <v>0</v>
      </c>
      <c r="K411" s="171"/>
      <c r="L411" s="176"/>
      <c r="M411" s="177"/>
      <c r="N411" s="178"/>
      <c r="O411" s="178"/>
      <c r="P411" s="179">
        <f>SUM(P412:P417)</f>
        <v>0</v>
      </c>
      <c r="Q411" s="178"/>
      <c r="R411" s="179">
        <f>SUM(R412:R417)</f>
        <v>0</v>
      </c>
      <c r="S411" s="178"/>
      <c r="T411" s="180">
        <f>SUM(T412:T417)</f>
        <v>0</v>
      </c>
      <c r="AR411" s="181" t="s">
        <v>82</v>
      </c>
      <c r="AT411" s="182" t="s">
        <v>76</v>
      </c>
      <c r="AU411" s="182" t="s">
        <v>82</v>
      </c>
      <c r="AY411" s="181" t="s">
        <v>123</v>
      </c>
      <c r="BK411" s="183">
        <f>SUM(BK412:BK417)</f>
        <v>0</v>
      </c>
    </row>
    <row r="412" spans="2:65" s="1" customFormat="1" ht="24" customHeight="1">
      <c r="B412" s="34"/>
      <c r="C412" s="186" t="s">
        <v>717</v>
      </c>
      <c r="D412" s="186" t="s">
        <v>125</v>
      </c>
      <c r="E412" s="187" t="s">
        <v>718</v>
      </c>
      <c r="F412" s="188" t="s">
        <v>719</v>
      </c>
      <c r="G412" s="189" t="s">
        <v>267</v>
      </c>
      <c r="H412" s="190">
        <v>646.20600000000002</v>
      </c>
      <c r="I412" s="191"/>
      <c r="J412" s="192">
        <f>ROUND(I412*H412,2)</f>
        <v>0</v>
      </c>
      <c r="K412" s="188" t="s">
        <v>135</v>
      </c>
      <c r="L412" s="38"/>
      <c r="M412" s="193" t="s">
        <v>1</v>
      </c>
      <c r="N412" s="194" t="s">
        <v>42</v>
      </c>
      <c r="O412" s="66"/>
      <c r="P412" s="195">
        <f>O412*H412</f>
        <v>0</v>
      </c>
      <c r="Q412" s="195">
        <v>0</v>
      </c>
      <c r="R412" s="195">
        <f>Q412*H412</f>
        <v>0</v>
      </c>
      <c r="S412" s="195">
        <v>0</v>
      </c>
      <c r="T412" s="196">
        <f>S412*H412</f>
        <v>0</v>
      </c>
      <c r="AR412" s="197" t="s">
        <v>129</v>
      </c>
      <c r="AT412" s="197" t="s">
        <v>125</v>
      </c>
      <c r="AU412" s="197" t="s">
        <v>84</v>
      </c>
      <c r="AY412" s="17" t="s">
        <v>123</v>
      </c>
      <c r="BE412" s="198">
        <f>IF(N412="základní",J412,0)</f>
        <v>0</v>
      </c>
      <c r="BF412" s="198">
        <f>IF(N412="snížená",J412,0)</f>
        <v>0</v>
      </c>
      <c r="BG412" s="198">
        <f>IF(N412="zákl. přenesená",J412,0)</f>
        <v>0</v>
      </c>
      <c r="BH412" s="198">
        <f>IF(N412="sníž. přenesená",J412,0)</f>
        <v>0</v>
      </c>
      <c r="BI412" s="198">
        <f>IF(N412="nulová",J412,0)</f>
        <v>0</v>
      </c>
      <c r="BJ412" s="17" t="s">
        <v>82</v>
      </c>
      <c r="BK412" s="198">
        <f>ROUND(I412*H412,2)</f>
        <v>0</v>
      </c>
      <c r="BL412" s="17" t="s">
        <v>129</v>
      </c>
      <c r="BM412" s="197" t="s">
        <v>720</v>
      </c>
    </row>
    <row r="413" spans="2:65" s="1" customFormat="1" ht="24" customHeight="1">
      <c r="B413" s="34"/>
      <c r="C413" s="186" t="s">
        <v>721</v>
      </c>
      <c r="D413" s="186" t="s">
        <v>125</v>
      </c>
      <c r="E413" s="187" t="s">
        <v>722</v>
      </c>
      <c r="F413" s="188" t="s">
        <v>723</v>
      </c>
      <c r="G413" s="189" t="s">
        <v>267</v>
      </c>
      <c r="H413" s="190">
        <v>646.20600000000002</v>
      </c>
      <c r="I413" s="191"/>
      <c r="J413" s="192">
        <f>ROUND(I413*H413,2)</f>
        <v>0</v>
      </c>
      <c r="K413" s="188" t="s">
        <v>135</v>
      </c>
      <c r="L413" s="38"/>
      <c r="M413" s="193" t="s">
        <v>1</v>
      </c>
      <c r="N413" s="194" t="s">
        <v>42</v>
      </c>
      <c r="O413" s="66"/>
      <c r="P413" s="195">
        <f>O413*H413</f>
        <v>0</v>
      </c>
      <c r="Q413" s="195">
        <v>0</v>
      </c>
      <c r="R413" s="195">
        <f>Q413*H413</f>
        <v>0</v>
      </c>
      <c r="S413" s="195">
        <v>0</v>
      </c>
      <c r="T413" s="196">
        <f>S413*H413</f>
        <v>0</v>
      </c>
      <c r="AR413" s="197" t="s">
        <v>129</v>
      </c>
      <c r="AT413" s="197" t="s">
        <v>125</v>
      </c>
      <c r="AU413" s="197" t="s">
        <v>84</v>
      </c>
      <c r="AY413" s="17" t="s">
        <v>123</v>
      </c>
      <c r="BE413" s="198">
        <f>IF(N413="základní",J413,0)</f>
        <v>0</v>
      </c>
      <c r="BF413" s="198">
        <f>IF(N413="snížená",J413,0)</f>
        <v>0</v>
      </c>
      <c r="BG413" s="198">
        <f>IF(N413="zákl. přenesená",J413,0)</f>
        <v>0</v>
      </c>
      <c r="BH413" s="198">
        <f>IF(N413="sníž. přenesená",J413,0)</f>
        <v>0</v>
      </c>
      <c r="BI413" s="198">
        <f>IF(N413="nulová",J413,0)</f>
        <v>0</v>
      </c>
      <c r="BJ413" s="17" t="s">
        <v>82</v>
      </c>
      <c r="BK413" s="198">
        <f>ROUND(I413*H413,2)</f>
        <v>0</v>
      </c>
      <c r="BL413" s="17" t="s">
        <v>129</v>
      </c>
      <c r="BM413" s="197" t="s">
        <v>724</v>
      </c>
    </row>
    <row r="414" spans="2:65" s="1" customFormat="1" ht="24" customHeight="1">
      <c r="B414" s="34"/>
      <c r="C414" s="186" t="s">
        <v>725</v>
      </c>
      <c r="D414" s="186" t="s">
        <v>125</v>
      </c>
      <c r="E414" s="187" t="s">
        <v>726</v>
      </c>
      <c r="F414" s="188" t="s">
        <v>727</v>
      </c>
      <c r="G414" s="189" t="s">
        <v>267</v>
      </c>
      <c r="H414" s="190">
        <v>2</v>
      </c>
      <c r="I414" s="191"/>
      <c r="J414" s="192">
        <f>ROUND(I414*H414,2)</f>
        <v>0</v>
      </c>
      <c r="K414" s="188" t="s">
        <v>135</v>
      </c>
      <c r="L414" s="38"/>
      <c r="M414" s="193" t="s">
        <v>1</v>
      </c>
      <c r="N414" s="194" t="s">
        <v>42</v>
      </c>
      <c r="O414" s="66"/>
      <c r="P414" s="195">
        <f>O414*H414</f>
        <v>0</v>
      </c>
      <c r="Q414" s="195">
        <v>0</v>
      </c>
      <c r="R414" s="195">
        <f>Q414*H414</f>
        <v>0</v>
      </c>
      <c r="S414" s="195">
        <v>0</v>
      </c>
      <c r="T414" s="196">
        <f>S414*H414</f>
        <v>0</v>
      </c>
      <c r="AR414" s="197" t="s">
        <v>129</v>
      </c>
      <c r="AT414" s="197" t="s">
        <v>125</v>
      </c>
      <c r="AU414" s="197" t="s">
        <v>84</v>
      </c>
      <c r="AY414" s="17" t="s">
        <v>123</v>
      </c>
      <c r="BE414" s="198">
        <f>IF(N414="základní",J414,0)</f>
        <v>0</v>
      </c>
      <c r="BF414" s="198">
        <f>IF(N414="snížená",J414,0)</f>
        <v>0</v>
      </c>
      <c r="BG414" s="198">
        <f>IF(N414="zákl. přenesená",J414,0)</f>
        <v>0</v>
      </c>
      <c r="BH414" s="198">
        <f>IF(N414="sníž. přenesená",J414,0)</f>
        <v>0</v>
      </c>
      <c r="BI414" s="198">
        <f>IF(N414="nulová",J414,0)</f>
        <v>0</v>
      </c>
      <c r="BJ414" s="17" t="s">
        <v>82</v>
      </c>
      <c r="BK414" s="198">
        <f>ROUND(I414*H414,2)</f>
        <v>0</v>
      </c>
      <c r="BL414" s="17" t="s">
        <v>129</v>
      </c>
      <c r="BM414" s="197" t="s">
        <v>728</v>
      </c>
    </row>
    <row r="415" spans="2:65" s="12" customFormat="1" ht="11.25">
      <c r="B415" s="199"/>
      <c r="C415" s="200"/>
      <c r="D415" s="201" t="s">
        <v>131</v>
      </c>
      <c r="E415" s="202" t="s">
        <v>1</v>
      </c>
      <c r="F415" s="203" t="s">
        <v>729</v>
      </c>
      <c r="G415" s="200"/>
      <c r="H415" s="204">
        <v>2</v>
      </c>
      <c r="I415" s="205"/>
      <c r="J415" s="200"/>
      <c r="K415" s="200"/>
      <c r="L415" s="206"/>
      <c r="M415" s="207"/>
      <c r="N415" s="208"/>
      <c r="O415" s="208"/>
      <c r="P415" s="208"/>
      <c r="Q415" s="208"/>
      <c r="R415" s="208"/>
      <c r="S415" s="208"/>
      <c r="T415" s="209"/>
      <c r="AT415" s="210" t="s">
        <v>131</v>
      </c>
      <c r="AU415" s="210" t="s">
        <v>84</v>
      </c>
      <c r="AV415" s="12" t="s">
        <v>84</v>
      </c>
      <c r="AW415" s="12" t="s">
        <v>33</v>
      </c>
      <c r="AX415" s="12" t="s">
        <v>82</v>
      </c>
      <c r="AY415" s="210" t="s">
        <v>123</v>
      </c>
    </row>
    <row r="416" spans="2:65" s="1" customFormat="1" ht="24" customHeight="1">
      <c r="B416" s="34"/>
      <c r="C416" s="186" t="s">
        <v>730</v>
      </c>
      <c r="D416" s="186" t="s">
        <v>125</v>
      </c>
      <c r="E416" s="187" t="s">
        <v>731</v>
      </c>
      <c r="F416" s="188" t="s">
        <v>732</v>
      </c>
      <c r="G416" s="189" t="s">
        <v>267</v>
      </c>
      <c r="H416" s="190">
        <v>30</v>
      </c>
      <c r="I416" s="191"/>
      <c r="J416" s="192">
        <f>ROUND(I416*H416,2)</f>
        <v>0</v>
      </c>
      <c r="K416" s="188" t="s">
        <v>135</v>
      </c>
      <c r="L416" s="38"/>
      <c r="M416" s="193" t="s">
        <v>1</v>
      </c>
      <c r="N416" s="194" t="s">
        <v>42</v>
      </c>
      <c r="O416" s="66"/>
      <c r="P416" s="195">
        <f>O416*H416</f>
        <v>0</v>
      </c>
      <c r="Q416" s="195">
        <v>0</v>
      </c>
      <c r="R416" s="195">
        <f>Q416*H416</f>
        <v>0</v>
      </c>
      <c r="S416" s="195">
        <v>0</v>
      </c>
      <c r="T416" s="196">
        <f>S416*H416</f>
        <v>0</v>
      </c>
      <c r="AR416" s="197" t="s">
        <v>129</v>
      </c>
      <c r="AT416" s="197" t="s">
        <v>125</v>
      </c>
      <c r="AU416" s="197" t="s">
        <v>84</v>
      </c>
      <c r="AY416" s="17" t="s">
        <v>123</v>
      </c>
      <c r="BE416" s="198">
        <f>IF(N416="základní",J416,0)</f>
        <v>0</v>
      </c>
      <c r="BF416" s="198">
        <f>IF(N416="snížená",J416,0)</f>
        <v>0</v>
      </c>
      <c r="BG416" s="198">
        <f>IF(N416="zákl. přenesená",J416,0)</f>
        <v>0</v>
      </c>
      <c r="BH416" s="198">
        <f>IF(N416="sníž. přenesená",J416,0)</f>
        <v>0</v>
      </c>
      <c r="BI416" s="198">
        <f>IF(N416="nulová",J416,0)</f>
        <v>0</v>
      </c>
      <c r="BJ416" s="17" t="s">
        <v>82</v>
      </c>
      <c r="BK416" s="198">
        <f>ROUND(I416*H416,2)</f>
        <v>0</v>
      </c>
      <c r="BL416" s="17" t="s">
        <v>129</v>
      </c>
      <c r="BM416" s="197" t="s">
        <v>733</v>
      </c>
    </row>
    <row r="417" spans="2:65" s="12" customFormat="1" ht="11.25">
      <c r="B417" s="199"/>
      <c r="C417" s="200"/>
      <c r="D417" s="201" t="s">
        <v>131</v>
      </c>
      <c r="E417" s="202" t="s">
        <v>1</v>
      </c>
      <c r="F417" s="203" t="s">
        <v>734</v>
      </c>
      <c r="G417" s="200"/>
      <c r="H417" s="204">
        <v>30</v>
      </c>
      <c r="I417" s="205"/>
      <c r="J417" s="200"/>
      <c r="K417" s="200"/>
      <c r="L417" s="206"/>
      <c r="M417" s="207"/>
      <c r="N417" s="208"/>
      <c r="O417" s="208"/>
      <c r="P417" s="208"/>
      <c r="Q417" s="208"/>
      <c r="R417" s="208"/>
      <c r="S417" s="208"/>
      <c r="T417" s="209"/>
      <c r="AT417" s="210" t="s">
        <v>131</v>
      </c>
      <c r="AU417" s="210" t="s">
        <v>84</v>
      </c>
      <c r="AV417" s="12" t="s">
        <v>84</v>
      </c>
      <c r="AW417" s="12" t="s">
        <v>33</v>
      </c>
      <c r="AX417" s="12" t="s">
        <v>82</v>
      </c>
      <c r="AY417" s="210" t="s">
        <v>123</v>
      </c>
    </row>
    <row r="418" spans="2:65" s="11" customFormat="1" ht="25.9" customHeight="1">
      <c r="B418" s="170"/>
      <c r="C418" s="171"/>
      <c r="D418" s="172" t="s">
        <v>76</v>
      </c>
      <c r="E418" s="173" t="s">
        <v>289</v>
      </c>
      <c r="F418" s="173" t="s">
        <v>735</v>
      </c>
      <c r="G418" s="171"/>
      <c r="H418" s="171"/>
      <c r="I418" s="174"/>
      <c r="J418" s="175">
        <f>BK418</f>
        <v>0</v>
      </c>
      <c r="K418" s="171"/>
      <c r="L418" s="176"/>
      <c r="M418" s="177"/>
      <c r="N418" s="178"/>
      <c r="O418" s="178"/>
      <c r="P418" s="179">
        <f>P419</f>
        <v>0</v>
      </c>
      <c r="Q418" s="178"/>
      <c r="R418" s="179">
        <f>R419</f>
        <v>106.21799999999999</v>
      </c>
      <c r="S418" s="178"/>
      <c r="T418" s="180">
        <f>T419</f>
        <v>0</v>
      </c>
      <c r="AR418" s="181" t="s">
        <v>140</v>
      </c>
      <c r="AT418" s="182" t="s">
        <v>76</v>
      </c>
      <c r="AU418" s="182" t="s">
        <v>77</v>
      </c>
      <c r="AY418" s="181" t="s">
        <v>123</v>
      </c>
      <c r="BK418" s="183">
        <f>BK419</f>
        <v>0</v>
      </c>
    </row>
    <row r="419" spans="2:65" s="11" customFormat="1" ht="22.9" customHeight="1">
      <c r="B419" s="170"/>
      <c r="C419" s="171"/>
      <c r="D419" s="172" t="s">
        <v>76</v>
      </c>
      <c r="E419" s="184" t="s">
        <v>736</v>
      </c>
      <c r="F419" s="184" t="s">
        <v>737</v>
      </c>
      <c r="G419" s="171"/>
      <c r="H419" s="171"/>
      <c r="I419" s="174"/>
      <c r="J419" s="185">
        <f>BK419</f>
        <v>0</v>
      </c>
      <c r="K419" s="171"/>
      <c r="L419" s="176"/>
      <c r="M419" s="177"/>
      <c r="N419" s="178"/>
      <c r="O419" s="178"/>
      <c r="P419" s="179">
        <f>SUM(P420:P432)</f>
        <v>0</v>
      </c>
      <c r="Q419" s="178"/>
      <c r="R419" s="179">
        <f>SUM(R420:R432)</f>
        <v>106.21799999999999</v>
      </c>
      <c r="S419" s="178"/>
      <c r="T419" s="180">
        <f>SUM(T420:T432)</f>
        <v>0</v>
      </c>
      <c r="AR419" s="181" t="s">
        <v>140</v>
      </c>
      <c r="AT419" s="182" t="s">
        <v>76</v>
      </c>
      <c r="AU419" s="182" t="s">
        <v>82</v>
      </c>
      <c r="AY419" s="181" t="s">
        <v>123</v>
      </c>
      <c r="BK419" s="183">
        <f>SUM(BK420:BK432)</f>
        <v>0</v>
      </c>
    </row>
    <row r="420" spans="2:65" s="1" customFormat="1" ht="16.5" customHeight="1">
      <c r="B420" s="34"/>
      <c r="C420" s="186" t="s">
        <v>738</v>
      </c>
      <c r="D420" s="186" t="s">
        <v>125</v>
      </c>
      <c r="E420" s="187" t="s">
        <v>739</v>
      </c>
      <c r="F420" s="188" t="s">
        <v>740</v>
      </c>
      <c r="G420" s="189" t="s">
        <v>143</v>
      </c>
      <c r="H420" s="190">
        <v>10</v>
      </c>
      <c r="I420" s="191"/>
      <c r="J420" s="192">
        <f>ROUND(I420*H420,2)</f>
        <v>0</v>
      </c>
      <c r="K420" s="188" t="s">
        <v>1</v>
      </c>
      <c r="L420" s="38"/>
      <c r="M420" s="193" t="s">
        <v>1</v>
      </c>
      <c r="N420" s="194" t="s">
        <v>42</v>
      </c>
      <c r="O420" s="66"/>
      <c r="P420" s="195">
        <f>O420*H420</f>
        <v>0</v>
      </c>
      <c r="Q420" s="195">
        <v>0</v>
      </c>
      <c r="R420" s="195">
        <f>Q420*H420</f>
        <v>0</v>
      </c>
      <c r="S420" s="195">
        <v>0</v>
      </c>
      <c r="T420" s="196">
        <f>S420*H420</f>
        <v>0</v>
      </c>
      <c r="AR420" s="197" t="s">
        <v>428</v>
      </c>
      <c r="AT420" s="197" t="s">
        <v>125</v>
      </c>
      <c r="AU420" s="197" t="s">
        <v>84</v>
      </c>
      <c r="AY420" s="17" t="s">
        <v>123</v>
      </c>
      <c r="BE420" s="198">
        <f>IF(N420="základní",J420,0)</f>
        <v>0</v>
      </c>
      <c r="BF420" s="198">
        <f>IF(N420="snížená",J420,0)</f>
        <v>0</v>
      </c>
      <c r="BG420" s="198">
        <f>IF(N420="zákl. přenesená",J420,0)</f>
        <v>0</v>
      </c>
      <c r="BH420" s="198">
        <f>IF(N420="sníž. přenesená",J420,0)</f>
        <v>0</v>
      </c>
      <c r="BI420" s="198">
        <f>IF(N420="nulová",J420,0)</f>
        <v>0</v>
      </c>
      <c r="BJ420" s="17" t="s">
        <v>82</v>
      </c>
      <c r="BK420" s="198">
        <f>ROUND(I420*H420,2)</f>
        <v>0</v>
      </c>
      <c r="BL420" s="17" t="s">
        <v>428</v>
      </c>
      <c r="BM420" s="197" t="s">
        <v>741</v>
      </c>
    </row>
    <row r="421" spans="2:65" s="1" customFormat="1" ht="16.5" customHeight="1">
      <c r="B421" s="34"/>
      <c r="C421" s="186" t="s">
        <v>742</v>
      </c>
      <c r="D421" s="186" t="s">
        <v>125</v>
      </c>
      <c r="E421" s="187" t="s">
        <v>743</v>
      </c>
      <c r="F421" s="188" t="s">
        <v>744</v>
      </c>
      <c r="G421" s="189" t="s">
        <v>143</v>
      </c>
      <c r="H421" s="190">
        <v>10</v>
      </c>
      <c r="I421" s="191"/>
      <c r="J421" s="192">
        <f>ROUND(I421*H421,2)</f>
        <v>0</v>
      </c>
      <c r="K421" s="188" t="s">
        <v>1</v>
      </c>
      <c r="L421" s="38"/>
      <c r="M421" s="193" t="s">
        <v>1</v>
      </c>
      <c r="N421" s="194" t="s">
        <v>42</v>
      </c>
      <c r="O421" s="66"/>
      <c r="P421" s="195">
        <f>O421*H421</f>
        <v>0</v>
      </c>
      <c r="Q421" s="195">
        <v>0</v>
      </c>
      <c r="R421" s="195">
        <f>Q421*H421</f>
        <v>0</v>
      </c>
      <c r="S421" s="195">
        <v>0</v>
      </c>
      <c r="T421" s="196">
        <f>S421*H421</f>
        <v>0</v>
      </c>
      <c r="AR421" s="197" t="s">
        <v>428</v>
      </c>
      <c r="AT421" s="197" t="s">
        <v>125</v>
      </c>
      <c r="AU421" s="197" t="s">
        <v>84</v>
      </c>
      <c r="AY421" s="17" t="s">
        <v>123</v>
      </c>
      <c r="BE421" s="198">
        <f>IF(N421="základní",J421,0)</f>
        <v>0</v>
      </c>
      <c r="BF421" s="198">
        <f>IF(N421="snížená",J421,0)</f>
        <v>0</v>
      </c>
      <c r="BG421" s="198">
        <f>IF(N421="zákl. přenesená",J421,0)</f>
        <v>0</v>
      </c>
      <c r="BH421" s="198">
        <f>IF(N421="sníž. přenesená",J421,0)</f>
        <v>0</v>
      </c>
      <c r="BI421" s="198">
        <f>IF(N421="nulová",J421,0)</f>
        <v>0</v>
      </c>
      <c r="BJ421" s="17" t="s">
        <v>82</v>
      </c>
      <c r="BK421" s="198">
        <f>ROUND(I421*H421,2)</f>
        <v>0</v>
      </c>
      <c r="BL421" s="17" t="s">
        <v>428</v>
      </c>
      <c r="BM421" s="197" t="s">
        <v>745</v>
      </c>
    </row>
    <row r="422" spans="2:65" s="1" customFormat="1" ht="24" customHeight="1">
      <c r="B422" s="34"/>
      <c r="C422" s="186" t="s">
        <v>746</v>
      </c>
      <c r="D422" s="186" t="s">
        <v>125</v>
      </c>
      <c r="E422" s="187" t="s">
        <v>747</v>
      </c>
      <c r="F422" s="188" t="s">
        <v>748</v>
      </c>
      <c r="G422" s="189" t="s">
        <v>209</v>
      </c>
      <c r="H422" s="190">
        <v>315</v>
      </c>
      <c r="I422" s="191"/>
      <c r="J422" s="192">
        <f>ROUND(I422*H422,2)</f>
        <v>0</v>
      </c>
      <c r="K422" s="188" t="s">
        <v>135</v>
      </c>
      <c r="L422" s="38"/>
      <c r="M422" s="193" t="s">
        <v>1</v>
      </c>
      <c r="N422" s="194" t="s">
        <v>42</v>
      </c>
      <c r="O422" s="66"/>
      <c r="P422" s="195">
        <f>O422*H422</f>
        <v>0</v>
      </c>
      <c r="Q422" s="195">
        <v>0</v>
      </c>
      <c r="R422" s="195">
        <f>Q422*H422</f>
        <v>0</v>
      </c>
      <c r="S422" s="195">
        <v>0</v>
      </c>
      <c r="T422" s="196">
        <f>S422*H422</f>
        <v>0</v>
      </c>
      <c r="AR422" s="197" t="s">
        <v>428</v>
      </c>
      <c r="AT422" s="197" t="s">
        <v>125</v>
      </c>
      <c r="AU422" s="197" t="s">
        <v>84</v>
      </c>
      <c r="AY422" s="17" t="s">
        <v>123</v>
      </c>
      <c r="BE422" s="198">
        <f>IF(N422="základní",J422,0)</f>
        <v>0</v>
      </c>
      <c r="BF422" s="198">
        <f>IF(N422="snížená",J422,0)</f>
        <v>0</v>
      </c>
      <c r="BG422" s="198">
        <f>IF(N422="zákl. přenesená",J422,0)</f>
        <v>0</v>
      </c>
      <c r="BH422" s="198">
        <f>IF(N422="sníž. přenesená",J422,0)</f>
        <v>0</v>
      </c>
      <c r="BI422" s="198">
        <f>IF(N422="nulová",J422,0)</f>
        <v>0</v>
      </c>
      <c r="BJ422" s="17" t="s">
        <v>82</v>
      </c>
      <c r="BK422" s="198">
        <f>ROUND(I422*H422,2)</f>
        <v>0</v>
      </c>
      <c r="BL422" s="17" t="s">
        <v>428</v>
      </c>
      <c r="BM422" s="197" t="s">
        <v>749</v>
      </c>
    </row>
    <row r="423" spans="2:65" s="12" customFormat="1" ht="11.25">
      <c r="B423" s="199"/>
      <c r="C423" s="200"/>
      <c r="D423" s="201" t="s">
        <v>131</v>
      </c>
      <c r="E423" s="202" t="s">
        <v>1</v>
      </c>
      <c r="F423" s="203" t="s">
        <v>750</v>
      </c>
      <c r="G423" s="200"/>
      <c r="H423" s="204">
        <v>315</v>
      </c>
      <c r="I423" s="205"/>
      <c r="J423" s="200"/>
      <c r="K423" s="200"/>
      <c r="L423" s="206"/>
      <c r="M423" s="207"/>
      <c r="N423" s="208"/>
      <c r="O423" s="208"/>
      <c r="P423" s="208"/>
      <c r="Q423" s="208"/>
      <c r="R423" s="208"/>
      <c r="S423" s="208"/>
      <c r="T423" s="209"/>
      <c r="AT423" s="210" t="s">
        <v>131</v>
      </c>
      <c r="AU423" s="210" t="s">
        <v>84</v>
      </c>
      <c r="AV423" s="12" t="s">
        <v>84</v>
      </c>
      <c r="AW423" s="12" t="s">
        <v>33</v>
      </c>
      <c r="AX423" s="12" t="s">
        <v>82</v>
      </c>
      <c r="AY423" s="210" t="s">
        <v>123</v>
      </c>
    </row>
    <row r="424" spans="2:65" s="1" customFormat="1" ht="24" customHeight="1">
      <c r="B424" s="34"/>
      <c r="C424" s="186" t="s">
        <v>751</v>
      </c>
      <c r="D424" s="186" t="s">
        <v>125</v>
      </c>
      <c r="E424" s="187" t="s">
        <v>752</v>
      </c>
      <c r="F424" s="188" t="s">
        <v>753</v>
      </c>
      <c r="G424" s="189" t="s">
        <v>209</v>
      </c>
      <c r="H424" s="190">
        <v>315</v>
      </c>
      <c r="I424" s="191"/>
      <c r="J424" s="192">
        <f>ROUND(I424*H424,2)</f>
        <v>0</v>
      </c>
      <c r="K424" s="188" t="s">
        <v>135</v>
      </c>
      <c r="L424" s="38"/>
      <c r="M424" s="193" t="s">
        <v>1</v>
      </c>
      <c r="N424" s="194" t="s">
        <v>42</v>
      </c>
      <c r="O424" s="66"/>
      <c r="P424" s="195">
        <f>O424*H424</f>
        <v>0</v>
      </c>
      <c r="Q424" s="195">
        <v>7.9200000000000007E-2</v>
      </c>
      <c r="R424" s="195">
        <f>Q424*H424</f>
        <v>24.948</v>
      </c>
      <c r="S424" s="195">
        <v>0</v>
      </c>
      <c r="T424" s="196">
        <f>S424*H424</f>
        <v>0</v>
      </c>
      <c r="AR424" s="197" t="s">
        <v>428</v>
      </c>
      <c r="AT424" s="197" t="s">
        <v>125</v>
      </c>
      <c r="AU424" s="197" t="s">
        <v>84</v>
      </c>
      <c r="AY424" s="17" t="s">
        <v>123</v>
      </c>
      <c r="BE424" s="198">
        <f>IF(N424="základní",J424,0)</f>
        <v>0</v>
      </c>
      <c r="BF424" s="198">
        <f>IF(N424="snížená",J424,0)</f>
        <v>0</v>
      </c>
      <c r="BG424" s="198">
        <f>IF(N424="zákl. přenesená",J424,0)</f>
        <v>0</v>
      </c>
      <c r="BH424" s="198">
        <f>IF(N424="sníž. přenesená",J424,0)</f>
        <v>0</v>
      </c>
      <c r="BI424" s="198">
        <f>IF(N424="nulová",J424,0)</f>
        <v>0</v>
      </c>
      <c r="BJ424" s="17" t="s">
        <v>82</v>
      </c>
      <c r="BK424" s="198">
        <f>ROUND(I424*H424,2)</f>
        <v>0</v>
      </c>
      <c r="BL424" s="17" t="s">
        <v>428</v>
      </c>
      <c r="BM424" s="197" t="s">
        <v>754</v>
      </c>
    </row>
    <row r="425" spans="2:65" s="1" customFormat="1" ht="16.5" customHeight="1">
      <c r="B425" s="34"/>
      <c r="C425" s="186" t="s">
        <v>755</v>
      </c>
      <c r="D425" s="186" t="s">
        <v>125</v>
      </c>
      <c r="E425" s="187" t="s">
        <v>756</v>
      </c>
      <c r="F425" s="188" t="s">
        <v>757</v>
      </c>
      <c r="G425" s="189" t="s">
        <v>220</v>
      </c>
      <c r="H425" s="190">
        <v>40.634999999999998</v>
      </c>
      <c r="I425" s="191"/>
      <c r="J425" s="192">
        <f>ROUND(I425*H425,2)</f>
        <v>0</v>
      </c>
      <c r="K425" s="188" t="s">
        <v>1</v>
      </c>
      <c r="L425" s="38"/>
      <c r="M425" s="193" t="s">
        <v>1</v>
      </c>
      <c r="N425" s="194" t="s">
        <v>42</v>
      </c>
      <c r="O425" s="66"/>
      <c r="P425" s="195">
        <f>O425*H425</f>
        <v>0</v>
      </c>
      <c r="Q425" s="195">
        <v>2</v>
      </c>
      <c r="R425" s="195">
        <f>Q425*H425</f>
        <v>81.27</v>
      </c>
      <c r="S425" s="195">
        <v>0</v>
      </c>
      <c r="T425" s="196">
        <f>S425*H425</f>
        <v>0</v>
      </c>
      <c r="AR425" s="197" t="s">
        <v>428</v>
      </c>
      <c r="AT425" s="197" t="s">
        <v>125</v>
      </c>
      <c r="AU425" s="197" t="s">
        <v>84</v>
      </c>
      <c r="AY425" s="17" t="s">
        <v>123</v>
      </c>
      <c r="BE425" s="198">
        <f>IF(N425="základní",J425,0)</f>
        <v>0</v>
      </c>
      <c r="BF425" s="198">
        <f>IF(N425="snížená",J425,0)</f>
        <v>0</v>
      </c>
      <c r="BG425" s="198">
        <f>IF(N425="zákl. přenesená",J425,0)</f>
        <v>0</v>
      </c>
      <c r="BH425" s="198">
        <f>IF(N425="sníž. přenesená",J425,0)</f>
        <v>0</v>
      </c>
      <c r="BI425" s="198">
        <f>IF(N425="nulová",J425,0)</f>
        <v>0</v>
      </c>
      <c r="BJ425" s="17" t="s">
        <v>82</v>
      </c>
      <c r="BK425" s="198">
        <f>ROUND(I425*H425,2)</f>
        <v>0</v>
      </c>
      <c r="BL425" s="17" t="s">
        <v>428</v>
      </c>
      <c r="BM425" s="197" t="s">
        <v>758</v>
      </c>
    </row>
    <row r="426" spans="2:65" s="12" customFormat="1" ht="11.25">
      <c r="B426" s="199"/>
      <c r="C426" s="200"/>
      <c r="D426" s="201" t="s">
        <v>131</v>
      </c>
      <c r="E426" s="202" t="s">
        <v>1</v>
      </c>
      <c r="F426" s="203" t="s">
        <v>759</v>
      </c>
      <c r="G426" s="200"/>
      <c r="H426" s="204">
        <v>55.125</v>
      </c>
      <c r="I426" s="205"/>
      <c r="J426" s="200"/>
      <c r="K426" s="200"/>
      <c r="L426" s="206"/>
      <c r="M426" s="207"/>
      <c r="N426" s="208"/>
      <c r="O426" s="208"/>
      <c r="P426" s="208"/>
      <c r="Q426" s="208"/>
      <c r="R426" s="208"/>
      <c r="S426" s="208"/>
      <c r="T426" s="209"/>
      <c r="AT426" s="210" t="s">
        <v>131</v>
      </c>
      <c r="AU426" s="210" t="s">
        <v>84</v>
      </c>
      <c r="AV426" s="12" t="s">
        <v>84</v>
      </c>
      <c r="AW426" s="12" t="s">
        <v>33</v>
      </c>
      <c r="AX426" s="12" t="s">
        <v>77</v>
      </c>
      <c r="AY426" s="210" t="s">
        <v>123</v>
      </c>
    </row>
    <row r="427" spans="2:65" s="12" customFormat="1" ht="11.25">
      <c r="B427" s="199"/>
      <c r="C427" s="200"/>
      <c r="D427" s="201" t="s">
        <v>131</v>
      </c>
      <c r="E427" s="202" t="s">
        <v>1</v>
      </c>
      <c r="F427" s="203" t="s">
        <v>760</v>
      </c>
      <c r="G427" s="200"/>
      <c r="H427" s="204">
        <v>-14.49</v>
      </c>
      <c r="I427" s="205"/>
      <c r="J427" s="200"/>
      <c r="K427" s="200"/>
      <c r="L427" s="206"/>
      <c r="M427" s="207"/>
      <c r="N427" s="208"/>
      <c r="O427" s="208"/>
      <c r="P427" s="208"/>
      <c r="Q427" s="208"/>
      <c r="R427" s="208"/>
      <c r="S427" s="208"/>
      <c r="T427" s="209"/>
      <c r="AT427" s="210" t="s">
        <v>131</v>
      </c>
      <c r="AU427" s="210" t="s">
        <v>84</v>
      </c>
      <c r="AV427" s="12" t="s">
        <v>84</v>
      </c>
      <c r="AW427" s="12" t="s">
        <v>33</v>
      </c>
      <c r="AX427" s="12" t="s">
        <v>77</v>
      </c>
      <c r="AY427" s="210" t="s">
        <v>123</v>
      </c>
    </row>
    <row r="428" spans="2:65" s="13" customFormat="1" ht="11.25">
      <c r="B428" s="211"/>
      <c r="C428" s="212"/>
      <c r="D428" s="201" t="s">
        <v>131</v>
      </c>
      <c r="E428" s="213" t="s">
        <v>1</v>
      </c>
      <c r="F428" s="214" t="s">
        <v>139</v>
      </c>
      <c r="G428" s="212"/>
      <c r="H428" s="215">
        <v>40.634999999999998</v>
      </c>
      <c r="I428" s="216"/>
      <c r="J428" s="212"/>
      <c r="K428" s="212"/>
      <c r="L428" s="217"/>
      <c r="M428" s="218"/>
      <c r="N428" s="219"/>
      <c r="O428" s="219"/>
      <c r="P428" s="219"/>
      <c r="Q428" s="219"/>
      <c r="R428" s="219"/>
      <c r="S428" s="219"/>
      <c r="T428" s="220"/>
      <c r="AT428" s="221" t="s">
        <v>131</v>
      </c>
      <c r="AU428" s="221" t="s">
        <v>84</v>
      </c>
      <c r="AV428" s="13" t="s">
        <v>129</v>
      </c>
      <c r="AW428" s="13" t="s">
        <v>33</v>
      </c>
      <c r="AX428" s="13" t="s">
        <v>82</v>
      </c>
      <c r="AY428" s="221" t="s">
        <v>123</v>
      </c>
    </row>
    <row r="429" spans="2:65" s="1" customFormat="1" ht="24" customHeight="1">
      <c r="B429" s="34"/>
      <c r="C429" s="186" t="s">
        <v>761</v>
      </c>
      <c r="D429" s="186" t="s">
        <v>125</v>
      </c>
      <c r="E429" s="187" t="s">
        <v>762</v>
      </c>
      <c r="F429" s="188" t="s">
        <v>763</v>
      </c>
      <c r="G429" s="189" t="s">
        <v>220</v>
      </c>
      <c r="H429" s="190">
        <v>55.125</v>
      </c>
      <c r="I429" s="191"/>
      <c r="J429" s="192">
        <f>ROUND(I429*H429,2)</f>
        <v>0</v>
      </c>
      <c r="K429" s="188" t="s">
        <v>135</v>
      </c>
      <c r="L429" s="38"/>
      <c r="M429" s="193" t="s">
        <v>1</v>
      </c>
      <c r="N429" s="194" t="s">
        <v>42</v>
      </c>
      <c r="O429" s="66"/>
      <c r="P429" s="195">
        <f>O429*H429</f>
        <v>0</v>
      </c>
      <c r="Q429" s="195">
        <v>0</v>
      </c>
      <c r="R429" s="195">
        <f>Q429*H429</f>
        <v>0</v>
      </c>
      <c r="S429" s="195">
        <v>0</v>
      </c>
      <c r="T429" s="196">
        <f>S429*H429</f>
        <v>0</v>
      </c>
      <c r="AR429" s="197" t="s">
        <v>428</v>
      </c>
      <c r="AT429" s="197" t="s">
        <v>125</v>
      </c>
      <c r="AU429" s="197" t="s">
        <v>84</v>
      </c>
      <c r="AY429" s="17" t="s">
        <v>123</v>
      </c>
      <c r="BE429" s="198">
        <f>IF(N429="základní",J429,0)</f>
        <v>0</v>
      </c>
      <c r="BF429" s="198">
        <f>IF(N429="snížená",J429,0)</f>
        <v>0</v>
      </c>
      <c r="BG429" s="198">
        <f>IF(N429="zákl. přenesená",J429,0)</f>
        <v>0</v>
      </c>
      <c r="BH429" s="198">
        <f>IF(N429="sníž. přenesená",J429,0)</f>
        <v>0</v>
      </c>
      <c r="BI429" s="198">
        <f>IF(N429="nulová",J429,0)</f>
        <v>0</v>
      </c>
      <c r="BJ429" s="17" t="s">
        <v>82</v>
      </c>
      <c r="BK429" s="198">
        <f>ROUND(I429*H429,2)</f>
        <v>0</v>
      </c>
      <c r="BL429" s="17" t="s">
        <v>428</v>
      </c>
      <c r="BM429" s="197" t="s">
        <v>764</v>
      </c>
    </row>
    <row r="430" spans="2:65" s="12" customFormat="1" ht="11.25">
      <c r="B430" s="199"/>
      <c r="C430" s="200"/>
      <c r="D430" s="201" t="s">
        <v>131</v>
      </c>
      <c r="E430" s="202" t="s">
        <v>1</v>
      </c>
      <c r="F430" s="203" t="s">
        <v>765</v>
      </c>
      <c r="G430" s="200"/>
      <c r="H430" s="204">
        <v>55.125</v>
      </c>
      <c r="I430" s="205"/>
      <c r="J430" s="200"/>
      <c r="K430" s="200"/>
      <c r="L430" s="206"/>
      <c r="M430" s="207"/>
      <c r="N430" s="208"/>
      <c r="O430" s="208"/>
      <c r="P430" s="208"/>
      <c r="Q430" s="208"/>
      <c r="R430" s="208"/>
      <c r="S430" s="208"/>
      <c r="T430" s="209"/>
      <c r="AT430" s="210" t="s">
        <v>131</v>
      </c>
      <c r="AU430" s="210" t="s">
        <v>84</v>
      </c>
      <c r="AV430" s="12" t="s">
        <v>84</v>
      </c>
      <c r="AW430" s="12" t="s">
        <v>33</v>
      </c>
      <c r="AX430" s="12" t="s">
        <v>82</v>
      </c>
      <c r="AY430" s="210" t="s">
        <v>123</v>
      </c>
    </row>
    <row r="431" spans="2:65" s="1" customFormat="1" ht="24" customHeight="1">
      <c r="B431" s="34"/>
      <c r="C431" s="186" t="s">
        <v>766</v>
      </c>
      <c r="D431" s="186" t="s">
        <v>125</v>
      </c>
      <c r="E431" s="187" t="s">
        <v>767</v>
      </c>
      <c r="F431" s="188" t="s">
        <v>768</v>
      </c>
      <c r="G431" s="189" t="s">
        <v>220</v>
      </c>
      <c r="H431" s="190">
        <v>55.125</v>
      </c>
      <c r="I431" s="191"/>
      <c r="J431" s="192">
        <f>ROUND(I431*H431,2)</f>
        <v>0</v>
      </c>
      <c r="K431" s="188" t="s">
        <v>135</v>
      </c>
      <c r="L431" s="38"/>
      <c r="M431" s="193" t="s">
        <v>1</v>
      </c>
      <c r="N431" s="194" t="s">
        <v>42</v>
      </c>
      <c r="O431" s="66"/>
      <c r="P431" s="195">
        <f>O431*H431</f>
        <v>0</v>
      </c>
      <c r="Q431" s="195">
        <v>0</v>
      </c>
      <c r="R431" s="195">
        <f>Q431*H431</f>
        <v>0</v>
      </c>
      <c r="S431" s="195">
        <v>0</v>
      </c>
      <c r="T431" s="196">
        <f>S431*H431</f>
        <v>0</v>
      </c>
      <c r="AR431" s="197" t="s">
        <v>428</v>
      </c>
      <c r="AT431" s="197" t="s">
        <v>125</v>
      </c>
      <c r="AU431" s="197" t="s">
        <v>84</v>
      </c>
      <c r="AY431" s="17" t="s">
        <v>123</v>
      </c>
      <c r="BE431" s="198">
        <f>IF(N431="základní",J431,0)</f>
        <v>0</v>
      </c>
      <c r="BF431" s="198">
        <f>IF(N431="snížená",J431,0)</f>
        <v>0</v>
      </c>
      <c r="BG431" s="198">
        <f>IF(N431="zákl. přenesená",J431,0)</f>
        <v>0</v>
      </c>
      <c r="BH431" s="198">
        <f>IF(N431="sníž. přenesená",J431,0)</f>
        <v>0</v>
      </c>
      <c r="BI431" s="198">
        <f>IF(N431="nulová",J431,0)</f>
        <v>0</v>
      </c>
      <c r="BJ431" s="17" t="s">
        <v>82</v>
      </c>
      <c r="BK431" s="198">
        <f>ROUND(I431*H431,2)</f>
        <v>0</v>
      </c>
      <c r="BL431" s="17" t="s">
        <v>428</v>
      </c>
      <c r="BM431" s="197" t="s">
        <v>769</v>
      </c>
    </row>
    <row r="432" spans="2:65" s="1" customFormat="1" ht="24" customHeight="1">
      <c r="B432" s="34"/>
      <c r="C432" s="186" t="s">
        <v>770</v>
      </c>
      <c r="D432" s="186" t="s">
        <v>125</v>
      </c>
      <c r="E432" s="187" t="s">
        <v>771</v>
      </c>
      <c r="F432" s="188" t="s">
        <v>266</v>
      </c>
      <c r="G432" s="189" t="s">
        <v>220</v>
      </c>
      <c r="H432" s="190">
        <v>55.125</v>
      </c>
      <c r="I432" s="191"/>
      <c r="J432" s="192">
        <f>ROUND(I432*H432,2)</f>
        <v>0</v>
      </c>
      <c r="K432" s="188" t="s">
        <v>1</v>
      </c>
      <c r="L432" s="38"/>
      <c r="M432" s="193" t="s">
        <v>1</v>
      </c>
      <c r="N432" s="194" t="s">
        <v>42</v>
      </c>
      <c r="O432" s="66"/>
      <c r="P432" s="195">
        <f>O432*H432</f>
        <v>0</v>
      </c>
      <c r="Q432" s="195">
        <v>0</v>
      </c>
      <c r="R432" s="195">
        <f>Q432*H432</f>
        <v>0</v>
      </c>
      <c r="S432" s="195">
        <v>0</v>
      </c>
      <c r="T432" s="196">
        <f>S432*H432</f>
        <v>0</v>
      </c>
      <c r="AR432" s="197" t="s">
        <v>428</v>
      </c>
      <c r="AT432" s="197" t="s">
        <v>125</v>
      </c>
      <c r="AU432" s="197" t="s">
        <v>84</v>
      </c>
      <c r="AY432" s="17" t="s">
        <v>123</v>
      </c>
      <c r="BE432" s="198">
        <f>IF(N432="základní",J432,0)</f>
        <v>0</v>
      </c>
      <c r="BF432" s="198">
        <f>IF(N432="snížená",J432,0)</f>
        <v>0</v>
      </c>
      <c r="BG432" s="198">
        <f>IF(N432="zákl. přenesená",J432,0)</f>
        <v>0</v>
      </c>
      <c r="BH432" s="198">
        <f>IF(N432="sníž. přenesená",J432,0)</f>
        <v>0</v>
      </c>
      <c r="BI432" s="198">
        <f>IF(N432="nulová",J432,0)</f>
        <v>0</v>
      </c>
      <c r="BJ432" s="17" t="s">
        <v>82</v>
      </c>
      <c r="BK432" s="198">
        <f>ROUND(I432*H432,2)</f>
        <v>0</v>
      </c>
      <c r="BL432" s="17" t="s">
        <v>428</v>
      </c>
      <c r="BM432" s="197" t="s">
        <v>772</v>
      </c>
    </row>
    <row r="433" spans="2:65" s="11" customFormat="1" ht="25.9" customHeight="1">
      <c r="B433" s="170"/>
      <c r="C433" s="171"/>
      <c r="D433" s="172" t="s">
        <v>76</v>
      </c>
      <c r="E433" s="173" t="s">
        <v>773</v>
      </c>
      <c r="F433" s="173" t="s">
        <v>774</v>
      </c>
      <c r="G433" s="171"/>
      <c r="H433" s="171"/>
      <c r="I433" s="174"/>
      <c r="J433" s="175">
        <f>BK433</f>
        <v>0</v>
      </c>
      <c r="K433" s="171"/>
      <c r="L433" s="176"/>
      <c r="M433" s="177"/>
      <c r="N433" s="178"/>
      <c r="O433" s="178"/>
      <c r="P433" s="179">
        <f>P434+P440+P442+P445+P449</f>
        <v>0</v>
      </c>
      <c r="Q433" s="178"/>
      <c r="R433" s="179">
        <f>R434+R440+R442+R445+R449</f>
        <v>0</v>
      </c>
      <c r="S433" s="178"/>
      <c r="T433" s="180">
        <f>T434+T440+T442+T445+T449</f>
        <v>0</v>
      </c>
      <c r="AR433" s="181" t="s">
        <v>149</v>
      </c>
      <c r="AT433" s="182" t="s">
        <v>76</v>
      </c>
      <c r="AU433" s="182" t="s">
        <v>77</v>
      </c>
      <c r="AY433" s="181" t="s">
        <v>123</v>
      </c>
      <c r="BK433" s="183">
        <f>BK434+BK440+BK442+BK445+BK449</f>
        <v>0</v>
      </c>
    </row>
    <row r="434" spans="2:65" s="11" customFormat="1" ht="22.9" customHeight="1">
      <c r="B434" s="170"/>
      <c r="C434" s="171"/>
      <c r="D434" s="172" t="s">
        <v>76</v>
      </c>
      <c r="E434" s="184" t="s">
        <v>775</v>
      </c>
      <c r="F434" s="184" t="s">
        <v>776</v>
      </c>
      <c r="G434" s="171"/>
      <c r="H434" s="171"/>
      <c r="I434" s="174"/>
      <c r="J434" s="185">
        <f>BK434</f>
        <v>0</v>
      </c>
      <c r="K434" s="171"/>
      <c r="L434" s="176"/>
      <c r="M434" s="177"/>
      <c r="N434" s="178"/>
      <c r="O434" s="178"/>
      <c r="P434" s="179">
        <f>SUM(P435:P439)</f>
        <v>0</v>
      </c>
      <c r="Q434" s="178"/>
      <c r="R434" s="179">
        <f>SUM(R435:R439)</f>
        <v>0</v>
      </c>
      <c r="S434" s="178"/>
      <c r="T434" s="180">
        <f>SUM(T435:T439)</f>
        <v>0</v>
      </c>
      <c r="AR434" s="181" t="s">
        <v>149</v>
      </c>
      <c r="AT434" s="182" t="s">
        <v>76</v>
      </c>
      <c r="AU434" s="182" t="s">
        <v>82</v>
      </c>
      <c r="AY434" s="181" t="s">
        <v>123</v>
      </c>
      <c r="BK434" s="183">
        <f>SUM(BK435:BK439)</f>
        <v>0</v>
      </c>
    </row>
    <row r="435" spans="2:65" s="1" customFormat="1" ht="16.5" customHeight="1">
      <c r="B435" s="34"/>
      <c r="C435" s="186" t="s">
        <v>777</v>
      </c>
      <c r="D435" s="186" t="s">
        <v>125</v>
      </c>
      <c r="E435" s="187" t="s">
        <v>778</v>
      </c>
      <c r="F435" s="188" t="s">
        <v>779</v>
      </c>
      <c r="G435" s="189" t="s">
        <v>780</v>
      </c>
      <c r="H435" s="190">
        <v>1</v>
      </c>
      <c r="I435" s="191"/>
      <c r="J435" s="192">
        <f>ROUND(I435*H435,2)</f>
        <v>0</v>
      </c>
      <c r="K435" s="188" t="s">
        <v>135</v>
      </c>
      <c r="L435" s="38"/>
      <c r="M435" s="193" t="s">
        <v>1</v>
      </c>
      <c r="N435" s="194" t="s">
        <v>42</v>
      </c>
      <c r="O435" s="66"/>
      <c r="P435" s="195">
        <f>O435*H435</f>
        <v>0</v>
      </c>
      <c r="Q435" s="195">
        <v>0</v>
      </c>
      <c r="R435" s="195">
        <f>Q435*H435</f>
        <v>0</v>
      </c>
      <c r="S435" s="195">
        <v>0</v>
      </c>
      <c r="T435" s="196">
        <f>S435*H435</f>
        <v>0</v>
      </c>
      <c r="AR435" s="197" t="s">
        <v>781</v>
      </c>
      <c r="AT435" s="197" t="s">
        <v>125</v>
      </c>
      <c r="AU435" s="197" t="s">
        <v>84</v>
      </c>
      <c r="AY435" s="17" t="s">
        <v>123</v>
      </c>
      <c r="BE435" s="198">
        <f>IF(N435="základní",J435,0)</f>
        <v>0</v>
      </c>
      <c r="BF435" s="198">
        <f>IF(N435="snížená",J435,0)</f>
        <v>0</v>
      </c>
      <c r="BG435" s="198">
        <f>IF(N435="zákl. přenesená",J435,0)</f>
        <v>0</v>
      </c>
      <c r="BH435" s="198">
        <f>IF(N435="sníž. přenesená",J435,0)</f>
        <v>0</v>
      </c>
      <c r="BI435" s="198">
        <f>IF(N435="nulová",J435,0)</f>
        <v>0</v>
      </c>
      <c r="BJ435" s="17" t="s">
        <v>82</v>
      </c>
      <c r="BK435" s="198">
        <f>ROUND(I435*H435,2)</f>
        <v>0</v>
      </c>
      <c r="BL435" s="17" t="s">
        <v>781</v>
      </c>
      <c r="BM435" s="197" t="s">
        <v>782</v>
      </c>
    </row>
    <row r="436" spans="2:65" s="1" customFormat="1" ht="24" customHeight="1">
      <c r="B436" s="34"/>
      <c r="C436" s="186" t="s">
        <v>783</v>
      </c>
      <c r="D436" s="186" t="s">
        <v>125</v>
      </c>
      <c r="E436" s="187" t="s">
        <v>784</v>
      </c>
      <c r="F436" s="188" t="s">
        <v>785</v>
      </c>
      <c r="G436" s="189" t="s">
        <v>780</v>
      </c>
      <c r="H436" s="190">
        <v>1</v>
      </c>
      <c r="I436" s="191"/>
      <c r="J436" s="192">
        <f>ROUND(I436*H436,2)</f>
        <v>0</v>
      </c>
      <c r="K436" s="188" t="s">
        <v>135</v>
      </c>
      <c r="L436" s="38"/>
      <c r="M436" s="193" t="s">
        <v>1</v>
      </c>
      <c r="N436" s="194" t="s">
        <v>42</v>
      </c>
      <c r="O436" s="66"/>
      <c r="P436" s="195">
        <f>O436*H436</f>
        <v>0</v>
      </c>
      <c r="Q436" s="195">
        <v>0</v>
      </c>
      <c r="R436" s="195">
        <f>Q436*H436</f>
        <v>0</v>
      </c>
      <c r="S436" s="195">
        <v>0</v>
      </c>
      <c r="T436" s="196">
        <f>S436*H436</f>
        <v>0</v>
      </c>
      <c r="AR436" s="197" t="s">
        <v>781</v>
      </c>
      <c r="AT436" s="197" t="s">
        <v>125</v>
      </c>
      <c r="AU436" s="197" t="s">
        <v>84</v>
      </c>
      <c r="AY436" s="17" t="s">
        <v>123</v>
      </c>
      <c r="BE436" s="198">
        <f>IF(N436="základní",J436,0)</f>
        <v>0</v>
      </c>
      <c r="BF436" s="198">
        <f>IF(N436="snížená",J436,0)</f>
        <v>0</v>
      </c>
      <c r="BG436" s="198">
        <f>IF(N436="zákl. přenesená",J436,0)</f>
        <v>0</v>
      </c>
      <c r="BH436" s="198">
        <f>IF(N436="sníž. přenesená",J436,0)</f>
        <v>0</v>
      </c>
      <c r="BI436" s="198">
        <f>IF(N436="nulová",J436,0)</f>
        <v>0</v>
      </c>
      <c r="BJ436" s="17" t="s">
        <v>82</v>
      </c>
      <c r="BK436" s="198">
        <f>ROUND(I436*H436,2)</f>
        <v>0</v>
      </c>
      <c r="BL436" s="17" t="s">
        <v>781</v>
      </c>
      <c r="BM436" s="197" t="s">
        <v>786</v>
      </c>
    </row>
    <row r="437" spans="2:65" s="1" customFormat="1" ht="16.5" customHeight="1">
      <c r="B437" s="34"/>
      <c r="C437" s="186" t="s">
        <v>787</v>
      </c>
      <c r="D437" s="186" t="s">
        <v>125</v>
      </c>
      <c r="E437" s="187" t="s">
        <v>788</v>
      </c>
      <c r="F437" s="188" t="s">
        <v>789</v>
      </c>
      <c r="G437" s="189" t="s">
        <v>780</v>
      </c>
      <c r="H437" s="190">
        <v>1</v>
      </c>
      <c r="I437" s="191"/>
      <c r="J437" s="192">
        <f>ROUND(I437*H437,2)</f>
        <v>0</v>
      </c>
      <c r="K437" s="188" t="s">
        <v>135</v>
      </c>
      <c r="L437" s="38"/>
      <c r="M437" s="193" t="s">
        <v>1</v>
      </c>
      <c r="N437" s="194" t="s">
        <v>42</v>
      </c>
      <c r="O437" s="66"/>
      <c r="P437" s="195">
        <f>O437*H437</f>
        <v>0</v>
      </c>
      <c r="Q437" s="195">
        <v>0</v>
      </c>
      <c r="R437" s="195">
        <f>Q437*H437</f>
        <v>0</v>
      </c>
      <c r="S437" s="195">
        <v>0</v>
      </c>
      <c r="T437" s="196">
        <f>S437*H437</f>
        <v>0</v>
      </c>
      <c r="AR437" s="197" t="s">
        <v>781</v>
      </c>
      <c r="AT437" s="197" t="s">
        <v>125</v>
      </c>
      <c r="AU437" s="197" t="s">
        <v>84</v>
      </c>
      <c r="AY437" s="17" t="s">
        <v>123</v>
      </c>
      <c r="BE437" s="198">
        <f>IF(N437="základní",J437,0)</f>
        <v>0</v>
      </c>
      <c r="BF437" s="198">
        <f>IF(N437="snížená",J437,0)</f>
        <v>0</v>
      </c>
      <c r="BG437" s="198">
        <f>IF(N437="zákl. přenesená",J437,0)</f>
        <v>0</v>
      </c>
      <c r="BH437" s="198">
        <f>IF(N437="sníž. přenesená",J437,0)</f>
        <v>0</v>
      </c>
      <c r="BI437" s="198">
        <f>IF(N437="nulová",J437,0)</f>
        <v>0</v>
      </c>
      <c r="BJ437" s="17" t="s">
        <v>82</v>
      </c>
      <c r="BK437" s="198">
        <f>ROUND(I437*H437,2)</f>
        <v>0</v>
      </c>
      <c r="BL437" s="17" t="s">
        <v>781</v>
      </c>
      <c r="BM437" s="197" t="s">
        <v>790</v>
      </c>
    </row>
    <row r="438" spans="2:65" s="1" customFormat="1" ht="16.5" customHeight="1">
      <c r="B438" s="34"/>
      <c r="C438" s="186" t="s">
        <v>791</v>
      </c>
      <c r="D438" s="186" t="s">
        <v>125</v>
      </c>
      <c r="E438" s="187" t="s">
        <v>792</v>
      </c>
      <c r="F438" s="188" t="s">
        <v>793</v>
      </c>
      <c r="G438" s="189" t="s">
        <v>780</v>
      </c>
      <c r="H438" s="190">
        <v>1</v>
      </c>
      <c r="I438" s="191"/>
      <c r="J438" s="192">
        <f>ROUND(I438*H438,2)</f>
        <v>0</v>
      </c>
      <c r="K438" s="188" t="s">
        <v>135</v>
      </c>
      <c r="L438" s="38"/>
      <c r="M438" s="193" t="s">
        <v>1</v>
      </c>
      <c r="N438" s="194" t="s">
        <v>42</v>
      </c>
      <c r="O438" s="66"/>
      <c r="P438" s="195">
        <f>O438*H438</f>
        <v>0</v>
      </c>
      <c r="Q438" s="195">
        <v>0</v>
      </c>
      <c r="R438" s="195">
        <f>Q438*H438</f>
        <v>0</v>
      </c>
      <c r="S438" s="195">
        <v>0</v>
      </c>
      <c r="T438" s="196">
        <f>S438*H438</f>
        <v>0</v>
      </c>
      <c r="AR438" s="197" t="s">
        <v>781</v>
      </c>
      <c r="AT438" s="197" t="s">
        <v>125</v>
      </c>
      <c r="AU438" s="197" t="s">
        <v>84</v>
      </c>
      <c r="AY438" s="17" t="s">
        <v>123</v>
      </c>
      <c r="BE438" s="198">
        <f>IF(N438="základní",J438,0)</f>
        <v>0</v>
      </c>
      <c r="BF438" s="198">
        <f>IF(N438="snížená",J438,0)</f>
        <v>0</v>
      </c>
      <c r="BG438" s="198">
        <f>IF(N438="zákl. přenesená",J438,0)</f>
        <v>0</v>
      </c>
      <c r="BH438" s="198">
        <f>IF(N438="sníž. přenesená",J438,0)</f>
        <v>0</v>
      </c>
      <c r="BI438" s="198">
        <f>IF(N438="nulová",J438,0)</f>
        <v>0</v>
      </c>
      <c r="BJ438" s="17" t="s">
        <v>82</v>
      </c>
      <c r="BK438" s="198">
        <f>ROUND(I438*H438,2)</f>
        <v>0</v>
      </c>
      <c r="BL438" s="17" t="s">
        <v>781</v>
      </c>
      <c r="BM438" s="197" t="s">
        <v>794</v>
      </c>
    </row>
    <row r="439" spans="2:65" s="1" customFormat="1" ht="16.5" customHeight="1">
      <c r="B439" s="34"/>
      <c r="C439" s="186" t="s">
        <v>795</v>
      </c>
      <c r="D439" s="186" t="s">
        <v>125</v>
      </c>
      <c r="E439" s="187" t="s">
        <v>796</v>
      </c>
      <c r="F439" s="188" t="s">
        <v>797</v>
      </c>
      <c r="G439" s="189" t="s">
        <v>780</v>
      </c>
      <c r="H439" s="190">
        <v>1</v>
      </c>
      <c r="I439" s="191"/>
      <c r="J439" s="192">
        <f>ROUND(I439*H439,2)</f>
        <v>0</v>
      </c>
      <c r="K439" s="188" t="s">
        <v>1</v>
      </c>
      <c r="L439" s="38"/>
      <c r="M439" s="193" t="s">
        <v>1</v>
      </c>
      <c r="N439" s="194" t="s">
        <v>42</v>
      </c>
      <c r="O439" s="66"/>
      <c r="P439" s="195">
        <f>O439*H439</f>
        <v>0</v>
      </c>
      <c r="Q439" s="195">
        <v>0</v>
      </c>
      <c r="R439" s="195">
        <f>Q439*H439</f>
        <v>0</v>
      </c>
      <c r="S439" s="195">
        <v>0</v>
      </c>
      <c r="T439" s="196">
        <f>S439*H439</f>
        <v>0</v>
      </c>
      <c r="AR439" s="197" t="s">
        <v>781</v>
      </c>
      <c r="AT439" s="197" t="s">
        <v>125</v>
      </c>
      <c r="AU439" s="197" t="s">
        <v>84</v>
      </c>
      <c r="AY439" s="17" t="s">
        <v>123</v>
      </c>
      <c r="BE439" s="198">
        <f>IF(N439="základní",J439,0)</f>
        <v>0</v>
      </c>
      <c r="BF439" s="198">
        <f>IF(N439="snížená",J439,0)</f>
        <v>0</v>
      </c>
      <c r="BG439" s="198">
        <f>IF(N439="zákl. přenesená",J439,0)</f>
        <v>0</v>
      </c>
      <c r="BH439" s="198">
        <f>IF(N439="sníž. přenesená",J439,0)</f>
        <v>0</v>
      </c>
      <c r="BI439" s="198">
        <f>IF(N439="nulová",J439,0)</f>
        <v>0</v>
      </c>
      <c r="BJ439" s="17" t="s">
        <v>82</v>
      </c>
      <c r="BK439" s="198">
        <f>ROUND(I439*H439,2)</f>
        <v>0</v>
      </c>
      <c r="BL439" s="17" t="s">
        <v>781</v>
      </c>
      <c r="BM439" s="197" t="s">
        <v>798</v>
      </c>
    </row>
    <row r="440" spans="2:65" s="11" customFormat="1" ht="22.9" customHeight="1">
      <c r="B440" s="170"/>
      <c r="C440" s="171"/>
      <c r="D440" s="172" t="s">
        <v>76</v>
      </c>
      <c r="E440" s="184" t="s">
        <v>799</v>
      </c>
      <c r="F440" s="184" t="s">
        <v>800</v>
      </c>
      <c r="G440" s="171"/>
      <c r="H440" s="171"/>
      <c r="I440" s="174"/>
      <c r="J440" s="185">
        <f>BK440</f>
        <v>0</v>
      </c>
      <c r="K440" s="171"/>
      <c r="L440" s="176"/>
      <c r="M440" s="177"/>
      <c r="N440" s="178"/>
      <c r="O440" s="178"/>
      <c r="P440" s="179">
        <f>P441</f>
        <v>0</v>
      </c>
      <c r="Q440" s="178"/>
      <c r="R440" s="179">
        <f>R441</f>
        <v>0</v>
      </c>
      <c r="S440" s="178"/>
      <c r="T440" s="180">
        <f>T441</f>
        <v>0</v>
      </c>
      <c r="AR440" s="181" t="s">
        <v>149</v>
      </c>
      <c r="AT440" s="182" t="s">
        <v>76</v>
      </c>
      <c r="AU440" s="182" t="s">
        <v>82</v>
      </c>
      <c r="AY440" s="181" t="s">
        <v>123</v>
      </c>
      <c r="BK440" s="183">
        <f>BK441</f>
        <v>0</v>
      </c>
    </row>
    <row r="441" spans="2:65" s="1" customFormat="1" ht="16.5" customHeight="1">
      <c r="B441" s="34"/>
      <c r="C441" s="186" t="s">
        <v>801</v>
      </c>
      <c r="D441" s="186" t="s">
        <v>125</v>
      </c>
      <c r="E441" s="187" t="s">
        <v>802</v>
      </c>
      <c r="F441" s="188" t="s">
        <v>800</v>
      </c>
      <c r="G441" s="189" t="s">
        <v>780</v>
      </c>
      <c r="H441" s="190">
        <v>1</v>
      </c>
      <c r="I441" s="191"/>
      <c r="J441" s="192">
        <f>ROUND(I441*H441,2)</f>
        <v>0</v>
      </c>
      <c r="K441" s="188" t="s">
        <v>135</v>
      </c>
      <c r="L441" s="38"/>
      <c r="M441" s="193" t="s">
        <v>1</v>
      </c>
      <c r="N441" s="194" t="s">
        <v>42</v>
      </c>
      <c r="O441" s="66"/>
      <c r="P441" s="195">
        <f>O441*H441</f>
        <v>0</v>
      </c>
      <c r="Q441" s="195">
        <v>0</v>
      </c>
      <c r="R441" s="195">
        <f>Q441*H441</f>
        <v>0</v>
      </c>
      <c r="S441" s="195">
        <v>0</v>
      </c>
      <c r="T441" s="196">
        <f>S441*H441</f>
        <v>0</v>
      </c>
      <c r="AR441" s="197" t="s">
        <v>781</v>
      </c>
      <c r="AT441" s="197" t="s">
        <v>125</v>
      </c>
      <c r="AU441" s="197" t="s">
        <v>84</v>
      </c>
      <c r="AY441" s="17" t="s">
        <v>123</v>
      </c>
      <c r="BE441" s="198">
        <f>IF(N441="základní",J441,0)</f>
        <v>0</v>
      </c>
      <c r="BF441" s="198">
        <f>IF(N441="snížená",J441,0)</f>
        <v>0</v>
      </c>
      <c r="BG441" s="198">
        <f>IF(N441="zákl. přenesená",J441,0)</f>
        <v>0</v>
      </c>
      <c r="BH441" s="198">
        <f>IF(N441="sníž. přenesená",J441,0)</f>
        <v>0</v>
      </c>
      <c r="BI441" s="198">
        <f>IF(N441="nulová",J441,0)</f>
        <v>0</v>
      </c>
      <c r="BJ441" s="17" t="s">
        <v>82</v>
      </c>
      <c r="BK441" s="198">
        <f>ROUND(I441*H441,2)</f>
        <v>0</v>
      </c>
      <c r="BL441" s="17" t="s">
        <v>781</v>
      </c>
      <c r="BM441" s="197" t="s">
        <v>803</v>
      </c>
    </row>
    <row r="442" spans="2:65" s="11" customFormat="1" ht="22.9" customHeight="1">
      <c r="B442" s="170"/>
      <c r="C442" s="171"/>
      <c r="D442" s="172" t="s">
        <v>76</v>
      </c>
      <c r="E442" s="184" t="s">
        <v>804</v>
      </c>
      <c r="F442" s="184" t="s">
        <v>805</v>
      </c>
      <c r="G442" s="171"/>
      <c r="H442" s="171"/>
      <c r="I442" s="174"/>
      <c r="J442" s="185">
        <f>BK442</f>
        <v>0</v>
      </c>
      <c r="K442" s="171"/>
      <c r="L442" s="176"/>
      <c r="M442" s="177"/>
      <c r="N442" s="178"/>
      <c r="O442" s="178"/>
      <c r="P442" s="179">
        <f>SUM(P443:P444)</f>
        <v>0</v>
      </c>
      <c r="Q442" s="178"/>
      <c r="R442" s="179">
        <f>SUM(R443:R444)</f>
        <v>0</v>
      </c>
      <c r="S442" s="178"/>
      <c r="T442" s="180">
        <f>SUM(T443:T444)</f>
        <v>0</v>
      </c>
      <c r="AR442" s="181" t="s">
        <v>149</v>
      </c>
      <c r="AT442" s="182" t="s">
        <v>76</v>
      </c>
      <c r="AU442" s="182" t="s">
        <v>82</v>
      </c>
      <c r="AY442" s="181" t="s">
        <v>123</v>
      </c>
      <c r="BK442" s="183">
        <f>SUM(BK443:BK444)</f>
        <v>0</v>
      </c>
    </row>
    <row r="443" spans="2:65" s="1" customFormat="1" ht="16.5" customHeight="1">
      <c r="B443" s="34"/>
      <c r="C443" s="186" t="s">
        <v>806</v>
      </c>
      <c r="D443" s="186" t="s">
        <v>125</v>
      </c>
      <c r="E443" s="187" t="s">
        <v>807</v>
      </c>
      <c r="F443" s="188" t="s">
        <v>808</v>
      </c>
      <c r="G443" s="189" t="s">
        <v>780</v>
      </c>
      <c r="H443" s="190">
        <v>1</v>
      </c>
      <c r="I443" s="191"/>
      <c r="J443" s="192">
        <f>ROUND(I443*H443,2)</f>
        <v>0</v>
      </c>
      <c r="K443" s="188" t="s">
        <v>135</v>
      </c>
      <c r="L443" s="38"/>
      <c r="M443" s="193" t="s">
        <v>1</v>
      </c>
      <c r="N443" s="194" t="s">
        <v>42</v>
      </c>
      <c r="O443" s="66"/>
      <c r="P443" s="195">
        <f>O443*H443</f>
        <v>0</v>
      </c>
      <c r="Q443" s="195">
        <v>0</v>
      </c>
      <c r="R443" s="195">
        <f>Q443*H443</f>
        <v>0</v>
      </c>
      <c r="S443" s="195">
        <v>0</v>
      </c>
      <c r="T443" s="196">
        <f>S443*H443</f>
        <v>0</v>
      </c>
      <c r="AR443" s="197" t="s">
        <v>781</v>
      </c>
      <c r="AT443" s="197" t="s">
        <v>125</v>
      </c>
      <c r="AU443" s="197" t="s">
        <v>84</v>
      </c>
      <c r="AY443" s="17" t="s">
        <v>123</v>
      </c>
      <c r="BE443" s="198">
        <f>IF(N443="základní",J443,0)</f>
        <v>0</v>
      </c>
      <c r="BF443" s="198">
        <f>IF(N443="snížená",J443,0)</f>
        <v>0</v>
      </c>
      <c r="BG443" s="198">
        <f>IF(N443="zákl. přenesená",J443,0)</f>
        <v>0</v>
      </c>
      <c r="BH443" s="198">
        <f>IF(N443="sníž. přenesená",J443,0)</f>
        <v>0</v>
      </c>
      <c r="BI443" s="198">
        <f>IF(N443="nulová",J443,0)</f>
        <v>0</v>
      </c>
      <c r="BJ443" s="17" t="s">
        <v>82</v>
      </c>
      <c r="BK443" s="198">
        <f>ROUND(I443*H443,2)</f>
        <v>0</v>
      </c>
      <c r="BL443" s="17" t="s">
        <v>781</v>
      </c>
      <c r="BM443" s="197" t="s">
        <v>809</v>
      </c>
    </row>
    <row r="444" spans="2:65" s="1" customFormat="1" ht="16.5" customHeight="1">
      <c r="B444" s="34"/>
      <c r="C444" s="186" t="s">
        <v>810</v>
      </c>
      <c r="D444" s="186" t="s">
        <v>125</v>
      </c>
      <c r="E444" s="187" t="s">
        <v>811</v>
      </c>
      <c r="F444" s="188" t="s">
        <v>812</v>
      </c>
      <c r="G444" s="189" t="s">
        <v>780</v>
      </c>
      <c r="H444" s="190">
        <v>1</v>
      </c>
      <c r="I444" s="191"/>
      <c r="J444" s="192">
        <f>ROUND(I444*H444,2)</f>
        <v>0</v>
      </c>
      <c r="K444" s="188" t="s">
        <v>135</v>
      </c>
      <c r="L444" s="38"/>
      <c r="M444" s="193" t="s">
        <v>1</v>
      </c>
      <c r="N444" s="194" t="s">
        <v>42</v>
      </c>
      <c r="O444" s="66"/>
      <c r="P444" s="195">
        <f>O444*H444</f>
        <v>0</v>
      </c>
      <c r="Q444" s="195">
        <v>0</v>
      </c>
      <c r="R444" s="195">
        <f>Q444*H444</f>
        <v>0</v>
      </c>
      <c r="S444" s="195">
        <v>0</v>
      </c>
      <c r="T444" s="196">
        <f>S444*H444</f>
        <v>0</v>
      </c>
      <c r="AR444" s="197" t="s">
        <v>781</v>
      </c>
      <c r="AT444" s="197" t="s">
        <v>125</v>
      </c>
      <c r="AU444" s="197" t="s">
        <v>84</v>
      </c>
      <c r="AY444" s="17" t="s">
        <v>123</v>
      </c>
      <c r="BE444" s="198">
        <f>IF(N444="základní",J444,0)</f>
        <v>0</v>
      </c>
      <c r="BF444" s="198">
        <f>IF(N444="snížená",J444,0)</f>
        <v>0</v>
      </c>
      <c r="BG444" s="198">
        <f>IF(N444="zákl. přenesená",J444,0)</f>
        <v>0</v>
      </c>
      <c r="BH444" s="198">
        <f>IF(N444="sníž. přenesená",J444,0)</f>
        <v>0</v>
      </c>
      <c r="BI444" s="198">
        <f>IF(N444="nulová",J444,0)</f>
        <v>0</v>
      </c>
      <c r="BJ444" s="17" t="s">
        <v>82</v>
      </c>
      <c r="BK444" s="198">
        <f>ROUND(I444*H444,2)</f>
        <v>0</v>
      </c>
      <c r="BL444" s="17" t="s">
        <v>781</v>
      </c>
      <c r="BM444" s="197" t="s">
        <v>813</v>
      </c>
    </row>
    <row r="445" spans="2:65" s="11" customFormat="1" ht="22.9" customHeight="1">
      <c r="B445" s="170"/>
      <c r="C445" s="171"/>
      <c r="D445" s="172" t="s">
        <v>76</v>
      </c>
      <c r="E445" s="184" t="s">
        <v>814</v>
      </c>
      <c r="F445" s="184" t="s">
        <v>815</v>
      </c>
      <c r="G445" s="171"/>
      <c r="H445" s="171"/>
      <c r="I445" s="174"/>
      <c r="J445" s="185">
        <f>BK445</f>
        <v>0</v>
      </c>
      <c r="K445" s="171"/>
      <c r="L445" s="176"/>
      <c r="M445" s="177"/>
      <c r="N445" s="178"/>
      <c r="O445" s="178"/>
      <c r="P445" s="179">
        <f>SUM(P446:P448)</f>
        <v>0</v>
      </c>
      <c r="Q445" s="178"/>
      <c r="R445" s="179">
        <f>SUM(R446:R448)</f>
        <v>0</v>
      </c>
      <c r="S445" s="178"/>
      <c r="T445" s="180">
        <f>SUM(T446:T448)</f>
        <v>0</v>
      </c>
      <c r="AR445" s="181" t="s">
        <v>149</v>
      </c>
      <c r="AT445" s="182" t="s">
        <v>76</v>
      </c>
      <c r="AU445" s="182" t="s">
        <v>82</v>
      </c>
      <c r="AY445" s="181" t="s">
        <v>123</v>
      </c>
      <c r="BK445" s="183">
        <f>SUM(BK446:BK448)</f>
        <v>0</v>
      </c>
    </row>
    <row r="446" spans="2:65" s="1" customFormat="1" ht="16.5" customHeight="1">
      <c r="B446" s="34"/>
      <c r="C446" s="186" t="s">
        <v>816</v>
      </c>
      <c r="D446" s="186" t="s">
        <v>125</v>
      </c>
      <c r="E446" s="187" t="s">
        <v>817</v>
      </c>
      <c r="F446" s="188" t="s">
        <v>818</v>
      </c>
      <c r="G446" s="189" t="s">
        <v>780</v>
      </c>
      <c r="H446" s="190">
        <v>1</v>
      </c>
      <c r="I446" s="191"/>
      <c r="J446" s="192">
        <f>ROUND(I446*H446,2)</f>
        <v>0</v>
      </c>
      <c r="K446" s="188" t="s">
        <v>135</v>
      </c>
      <c r="L446" s="38"/>
      <c r="M446" s="193" t="s">
        <v>1</v>
      </c>
      <c r="N446" s="194" t="s">
        <v>42</v>
      </c>
      <c r="O446" s="66"/>
      <c r="P446" s="195">
        <f>O446*H446</f>
        <v>0</v>
      </c>
      <c r="Q446" s="195">
        <v>0</v>
      </c>
      <c r="R446" s="195">
        <f>Q446*H446</f>
        <v>0</v>
      </c>
      <c r="S446" s="195">
        <v>0</v>
      </c>
      <c r="T446" s="196">
        <f>S446*H446</f>
        <v>0</v>
      </c>
      <c r="AR446" s="197" t="s">
        <v>781</v>
      </c>
      <c r="AT446" s="197" t="s">
        <v>125</v>
      </c>
      <c r="AU446" s="197" t="s">
        <v>84</v>
      </c>
      <c r="AY446" s="17" t="s">
        <v>123</v>
      </c>
      <c r="BE446" s="198">
        <f>IF(N446="základní",J446,0)</f>
        <v>0</v>
      </c>
      <c r="BF446" s="198">
        <f>IF(N446="snížená",J446,0)</f>
        <v>0</v>
      </c>
      <c r="BG446" s="198">
        <f>IF(N446="zákl. přenesená",J446,0)</f>
        <v>0</v>
      </c>
      <c r="BH446" s="198">
        <f>IF(N446="sníž. přenesená",J446,0)</f>
        <v>0</v>
      </c>
      <c r="BI446" s="198">
        <f>IF(N446="nulová",J446,0)</f>
        <v>0</v>
      </c>
      <c r="BJ446" s="17" t="s">
        <v>82</v>
      </c>
      <c r="BK446" s="198">
        <f>ROUND(I446*H446,2)</f>
        <v>0</v>
      </c>
      <c r="BL446" s="17" t="s">
        <v>781</v>
      </c>
      <c r="BM446" s="197" t="s">
        <v>819</v>
      </c>
    </row>
    <row r="447" spans="2:65" s="1" customFormat="1" ht="24" customHeight="1">
      <c r="B447" s="34"/>
      <c r="C447" s="186" t="s">
        <v>820</v>
      </c>
      <c r="D447" s="186" t="s">
        <v>125</v>
      </c>
      <c r="E447" s="187" t="s">
        <v>821</v>
      </c>
      <c r="F447" s="188" t="s">
        <v>822</v>
      </c>
      <c r="G447" s="189" t="s">
        <v>780</v>
      </c>
      <c r="H447" s="190">
        <v>1</v>
      </c>
      <c r="I447" s="191"/>
      <c r="J447" s="192">
        <f>ROUND(I447*H447,2)</f>
        <v>0</v>
      </c>
      <c r="K447" s="188" t="s">
        <v>135</v>
      </c>
      <c r="L447" s="38"/>
      <c r="M447" s="193" t="s">
        <v>1</v>
      </c>
      <c r="N447" s="194" t="s">
        <v>42</v>
      </c>
      <c r="O447" s="66"/>
      <c r="P447" s="195">
        <f>O447*H447</f>
        <v>0</v>
      </c>
      <c r="Q447" s="195">
        <v>0</v>
      </c>
      <c r="R447" s="195">
        <f>Q447*H447</f>
        <v>0</v>
      </c>
      <c r="S447" s="195">
        <v>0</v>
      </c>
      <c r="T447" s="196">
        <f>S447*H447</f>
        <v>0</v>
      </c>
      <c r="AR447" s="197" t="s">
        <v>781</v>
      </c>
      <c r="AT447" s="197" t="s">
        <v>125</v>
      </c>
      <c r="AU447" s="197" t="s">
        <v>84</v>
      </c>
      <c r="AY447" s="17" t="s">
        <v>123</v>
      </c>
      <c r="BE447" s="198">
        <f>IF(N447="základní",J447,0)</f>
        <v>0</v>
      </c>
      <c r="BF447" s="198">
        <f>IF(N447="snížená",J447,0)</f>
        <v>0</v>
      </c>
      <c r="BG447" s="198">
        <f>IF(N447="zákl. přenesená",J447,0)</f>
        <v>0</v>
      </c>
      <c r="BH447" s="198">
        <f>IF(N447="sníž. přenesená",J447,0)</f>
        <v>0</v>
      </c>
      <c r="BI447" s="198">
        <f>IF(N447="nulová",J447,0)</f>
        <v>0</v>
      </c>
      <c r="BJ447" s="17" t="s">
        <v>82</v>
      </c>
      <c r="BK447" s="198">
        <f>ROUND(I447*H447,2)</f>
        <v>0</v>
      </c>
      <c r="BL447" s="17" t="s">
        <v>781</v>
      </c>
      <c r="BM447" s="197" t="s">
        <v>823</v>
      </c>
    </row>
    <row r="448" spans="2:65" s="1" customFormat="1" ht="16.5" customHeight="1">
      <c r="B448" s="34"/>
      <c r="C448" s="186" t="s">
        <v>824</v>
      </c>
      <c r="D448" s="186" t="s">
        <v>125</v>
      </c>
      <c r="E448" s="187" t="s">
        <v>825</v>
      </c>
      <c r="F448" s="188" t="s">
        <v>826</v>
      </c>
      <c r="G448" s="189" t="s">
        <v>780</v>
      </c>
      <c r="H448" s="190">
        <v>1</v>
      </c>
      <c r="I448" s="191"/>
      <c r="J448" s="192">
        <f>ROUND(I448*H448,2)</f>
        <v>0</v>
      </c>
      <c r="K448" s="188" t="s">
        <v>135</v>
      </c>
      <c r="L448" s="38"/>
      <c r="M448" s="193" t="s">
        <v>1</v>
      </c>
      <c r="N448" s="194" t="s">
        <v>42</v>
      </c>
      <c r="O448" s="66"/>
      <c r="P448" s="195">
        <f>O448*H448</f>
        <v>0</v>
      </c>
      <c r="Q448" s="195">
        <v>0</v>
      </c>
      <c r="R448" s="195">
        <f>Q448*H448</f>
        <v>0</v>
      </c>
      <c r="S448" s="195">
        <v>0</v>
      </c>
      <c r="T448" s="196">
        <f>S448*H448</f>
        <v>0</v>
      </c>
      <c r="AR448" s="197" t="s">
        <v>781</v>
      </c>
      <c r="AT448" s="197" t="s">
        <v>125</v>
      </c>
      <c r="AU448" s="197" t="s">
        <v>84</v>
      </c>
      <c r="AY448" s="17" t="s">
        <v>123</v>
      </c>
      <c r="BE448" s="198">
        <f>IF(N448="základní",J448,0)</f>
        <v>0</v>
      </c>
      <c r="BF448" s="198">
        <f>IF(N448="snížená",J448,0)</f>
        <v>0</v>
      </c>
      <c r="BG448" s="198">
        <f>IF(N448="zákl. přenesená",J448,0)</f>
        <v>0</v>
      </c>
      <c r="BH448" s="198">
        <f>IF(N448="sníž. přenesená",J448,0)</f>
        <v>0</v>
      </c>
      <c r="BI448" s="198">
        <f>IF(N448="nulová",J448,0)</f>
        <v>0</v>
      </c>
      <c r="BJ448" s="17" t="s">
        <v>82</v>
      </c>
      <c r="BK448" s="198">
        <f>ROUND(I448*H448,2)</f>
        <v>0</v>
      </c>
      <c r="BL448" s="17" t="s">
        <v>781</v>
      </c>
      <c r="BM448" s="197" t="s">
        <v>827</v>
      </c>
    </row>
    <row r="449" spans="2:65" s="11" customFormat="1" ht="22.9" customHeight="1">
      <c r="B449" s="170"/>
      <c r="C449" s="171"/>
      <c r="D449" s="172" t="s">
        <v>76</v>
      </c>
      <c r="E449" s="184" t="s">
        <v>828</v>
      </c>
      <c r="F449" s="184" t="s">
        <v>829</v>
      </c>
      <c r="G449" s="171"/>
      <c r="H449" s="171"/>
      <c r="I449" s="174"/>
      <c r="J449" s="185">
        <f>BK449</f>
        <v>0</v>
      </c>
      <c r="K449" s="171"/>
      <c r="L449" s="176"/>
      <c r="M449" s="177"/>
      <c r="N449" s="178"/>
      <c r="O449" s="178"/>
      <c r="P449" s="179">
        <f>P450</f>
        <v>0</v>
      </c>
      <c r="Q449" s="178"/>
      <c r="R449" s="179">
        <f>R450</f>
        <v>0</v>
      </c>
      <c r="S449" s="178"/>
      <c r="T449" s="180">
        <f>T450</f>
        <v>0</v>
      </c>
      <c r="AR449" s="181" t="s">
        <v>149</v>
      </c>
      <c r="AT449" s="182" t="s">
        <v>76</v>
      </c>
      <c r="AU449" s="182" t="s">
        <v>82</v>
      </c>
      <c r="AY449" s="181" t="s">
        <v>123</v>
      </c>
      <c r="BK449" s="183">
        <f>BK450</f>
        <v>0</v>
      </c>
    </row>
    <row r="450" spans="2:65" s="1" customFormat="1" ht="24" customHeight="1">
      <c r="B450" s="34"/>
      <c r="C450" s="186" t="s">
        <v>830</v>
      </c>
      <c r="D450" s="186" t="s">
        <v>125</v>
      </c>
      <c r="E450" s="187" t="s">
        <v>831</v>
      </c>
      <c r="F450" s="188" t="s">
        <v>832</v>
      </c>
      <c r="G450" s="189" t="s">
        <v>780</v>
      </c>
      <c r="H450" s="190">
        <v>1</v>
      </c>
      <c r="I450" s="191"/>
      <c r="J450" s="192">
        <f>ROUND(I450*H450,2)</f>
        <v>0</v>
      </c>
      <c r="K450" s="188" t="s">
        <v>135</v>
      </c>
      <c r="L450" s="38"/>
      <c r="M450" s="253" t="s">
        <v>1</v>
      </c>
      <c r="N450" s="254" t="s">
        <v>42</v>
      </c>
      <c r="O450" s="255"/>
      <c r="P450" s="256">
        <f>O450*H450</f>
        <v>0</v>
      </c>
      <c r="Q450" s="256">
        <v>0</v>
      </c>
      <c r="R450" s="256">
        <f>Q450*H450</f>
        <v>0</v>
      </c>
      <c r="S450" s="256">
        <v>0</v>
      </c>
      <c r="T450" s="257">
        <f>S450*H450</f>
        <v>0</v>
      </c>
      <c r="AR450" s="197" t="s">
        <v>781</v>
      </c>
      <c r="AT450" s="197" t="s">
        <v>125</v>
      </c>
      <c r="AU450" s="197" t="s">
        <v>84</v>
      </c>
      <c r="AY450" s="17" t="s">
        <v>123</v>
      </c>
      <c r="BE450" s="198">
        <f>IF(N450="základní",J450,0)</f>
        <v>0</v>
      </c>
      <c r="BF450" s="198">
        <f>IF(N450="snížená",J450,0)</f>
        <v>0</v>
      </c>
      <c r="BG450" s="198">
        <f>IF(N450="zákl. přenesená",J450,0)</f>
        <v>0</v>
      </c>
      <c r="BH450" s="198">
        <f>IF(N450="sníž. přenesená",J450,0)</f>
        <v>0</v>
      </c>
      <c r="BI450" s="198">
        <f>IF(N450="nulová",J450,0)</f>
        <v>0</v>
      </c>
      <c r="BJ450" s="17" t="s">
        <v>82</v>
      </c>
      <c r="BK450" s="198">
        <f>ROUND(I450*H450,2)</f>
        <v>0</v>
      </c>
      <c r="BL450" s="17" t="s">
        <v>781</v>
      </c>
      <c r="BM450" s="197" t="s">
        <v>833</v>
      </c>
    </row>
    <row r="451" spans="2:65" s="1" customFormat="1" ht="6.95" customHeight="1">
      <c r="B451" s="49"/>
      <c r="C451" s="50"/>
      <c r="D451" s="50"/>
      <c r="E451" s="50"/>
      <c r="F451" s="50"/>
      <c r="G451" s="50"/>
      <c r="H451" s="50"/>
      <c r="I451" s="137"/>
      <c r="J451" s="50"/>
      <c r="K451" s="50"/>
      <c r="L451" s="38"/>
    </row>
  </sheetData>
  <sheetProtection algorithmName="SHA-512" hashValue="+TkmnN19/wGeSPyDJ7CrXBzFjwC8hQ8iey8CV4PoRT2oQ26X5Q0SX2MYL0gztXO6sXnJMJy+bd3UxBXONcJZPQ==" saltValue="R/jROsc75EAt9PU7moxEWHMKIXgUrQmecwO9ONSfN7gumMMZAldggFvcN+WyyEkMtw0z2K9O95Vjrsm1HWT3/A==" spinCount="100000" sheet="1" objects="1" scenarios="1" formatColumns="0" formatRows="0" autoFilter="0"/>
  <autoFilter ref="C128:K450" xr:uid="{00000000-0009-0000-0000-000001000000}"/>
  <mergeCells count="6">
    <mergeCell ref="L2:V2"/>
    <mergeCell ref="E7:H7"/>
    <mergeCell ref="E16:H16"/>
    <mergeCell ref="E25:H25"/>
    <mergeCell ref="E85:H85"/>
    <mergeCell ref="E121:H121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11-2019 - Obec Stašov - r...</vt:lpstr>
      <vt:lpstr>'11-2019 - Obec Stašov - r...'!Názvy_tisku</vt:lpstr>
      <vt:lpstr>'Rekapitulace stavby'!Názvy_tisku</vt:lpstr>
      <vt:lpstr>'11-2019 - Obec Stašov - r...'!Oblast_tisku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Kratochvílová</dc:creator>
  <cp:lastModifiedBy>obec</cp:lastModifiedBy>
  <dcterms:created xsi:type="dcterms:W3CDTF">2019-11-08T13:51:03Z</dcterms:created>
  <dcterms:modified xsi:type="dcterms:W3CDTF">2019-11-13T13:31:16Z</dcterms:modified>
</cp:coreProperties>
</file>